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029"/>
  <workbookPr defaultThemeVersion="166925"/>
  <mc:AlternateContent xmlns:mc="http://schemas.openxmlformats.org/markup-compatibility/2006">
    <mc:Choice Requires="x15">
      <x15ac:absPath xmlns:x15ac="http://schemas.microsoft.com/office/spreadsheetml/2010/11/ac" url="C:\Users\My Laptop\Documents\Roger\"/>
    </mc:Choice>
  </mc:AlternateContent>
  <xr:revisionPtr revIDLastSave="0" documentId="13_ncr:1_{F67DFD68-C76D-4310-A2D8-D95A8D6C0EEB}" xr6:coauthVersionLast="40" xr6:coauthVersionMax="40" xr10:uidLastSave="{00000000-0000-0000-0000-000000000000}"/>
  <bookViews>
    <workbookView xWindow="0" yWindow="0" windowWidth="11295" windowHeight="11085" xr2:uid="{00000000-000D-0000-FFFF-FFFF00000000}"/>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O10" i="1" l="1"/>
  <c r="O9" i="1"/>
  <c r="S19" i="1" l="1"/>
  <c r="R19" i="1"/>
  <c r="Q19" i="1"/>
  <c r="O19" i="1"/>
  <c r="S51" i="1"/>
  <c r="R51" i="1"/>
  <c r="Q51" i="1"/>
  <c r="O51" i="1"/>
  <c r="S50" i="1"/>
  <c r="R50" i="1"/>
  <c r="Q50" i="1"/>
  <c r="Q30" i="1"/>
  <c r="O50" i="1"/>
  <c r="O30" i="1"/>
  <c r="O28" i="1"/>
  <c r="O48" i="1"/>
  <c r="S48" i="1"/>
  <c r="R48" i="1"/>
  <c r="Q48" i="1"/>
  <c r="S46" i="1"/>
  <c r="R46" i="1"/>
  <c r="Q46" i="1"/>
  <c r="Q26" i="1"/>
  <c r="O46" i="1"/>
  <c r="O26" i="1"/>
  <c r="S44" i="1" l="1"/>
  <c r="R44" i="1"/>
  <c r="Q44" i="1"/>
  <c r="O44" i="1"/>
  <c r="S43" i="1"/>
  <c r="R43" i="1"/>
  <c r="Q43" i="1"/>
  <c r="O43" i="1"/>
  <c r="S42" i="1"/>
  <c r="R42" i="1"/>
  <c r="Q42" i="1"/>
  <c r="O42" i="1"/>
  <c r="S41" i="1"/>
  <c r="R41" i="1"/>
  <c r="Q41" i="1"/>
  <c r="O41" i="1"/>
  <c r="S40" i="1"/>
  <c r="R40" i="1"/>
  <c r="Q40" i="1"/>
  <c r="O40" i="1"/>
  <c r="S39" i="1"/>
  <c r="R39" i="1"/>
  <c r="Q39" i="1"/>
  <c r="O39" i="1"/>
  <c r="S38" i="1"/>
  <c r="R38" i="1"/>
  <c r="Q38" i="1"/>
  <c r="O38" i="1"/>
  <c r="S37" i="1" l="1"/>
  <c r="R37" i="1"/>
  <c r="Q37" i="1"/>
  <c r="O37" i="1"/>
  <c r="Q36" i="1"/>
  <c r="R36" i="1"/>
  <c r="S36" i="1"/>
  <c r="Q35" i="1"/>
  <c r="S35" i="1"/>
  <c r="R35" i="1"/>
  <c r="O35" i="1"/>
  <c r="S33" i="1"/>
  <c r="R33" i="1"/>
  <c r="Q33" i="1"/>
  <c r="O33" i="1" l="1"/>
  <c r="S30" i="1" l="1"/>
  <c r="R30" i="1"/>
  <c r="S26" i="1"/>
  <c r="R26" i="1"/>
  <c r="S24" i="1" l="1"/>
  <c r="R24" i="1"/>
  <c r="Q24" i="1"/>
  <c r="O24" i="1" l="1"/>
  <c r="Q20" i="1"/>
  <c r="O20" i="1"/>
  <c r="S17" i="1" l="1"/>
  <c r="R17" i="1"/>
  <c r="Q17" i="1"/>
  <c r="O17" i="1"/>
  <c r="S16" i="1"/>
  <c r="R16" i="1"/>
  <c r="Q16" i="1"/>
  <c r="O16" i="1"/>
  <c r="S14" i="1"/>
  <c r="R14" i="1"/>
  <c r="Q14" i="1"/>
  <c r="O14" i="1"/>
  <c r="S13" i="1" l="1"/>
  <c r="R13" i="1"/>
  <c r="Q13" i="1"/>
  <c r="O13" i="1"/>
  <c r="S12" i="1"/>
  <c r="R12" i="1"/>
  <c r="Q12" i="1"/>
  <c r="O12" i="1" l="1"/>
  <c r="S10" i="1"/>
  <c r="R10" i="1"/>
  <c r="Q10" i="1"/>
  <c r="S9" i="1"/>
  <c r="R9" i="1"/>
  <c r="S8" i="1"/>
  <c r="R8" i="1"/>
  <c r="Q8" i="1"/>
  <c r="O8" i="1"/>
  <c r="S28" i="1" l="1"/>
  <c r="R28" i="1"/>
  <c r="Q28" i="1"/>
  <c r="O6" i="1"/>
  <c r="O36" i="1"/>
  <c r="S31" i="1"/>
  <c r="R31" i="1"/>
  <c r="Q31" i="1"/>
  <c r="O31" i="1" l="1"/>
  <c r="S20" i="1" l="1"/>
  <c r="S21" i="1"/>
  <c r="S22" i="1"/>
  <c r="Q21" i="1"/>
  <c r="Q22" i="1"/>
  <c r="R20" i="1"/>
  <c r="R21" i="1"/>
  <c r="R22" i="1"/>
  <c r="R18" i="1"/>
  <c r="S15" i="1" l="1"/>
  <c r="R15" i="1"/>
  <c r="Q15" i="1"/>
  <c r="S11" i="1" l="1"/>
  <c r="R11" i="1"/>
  <c r="Q11" i="1"/>
  <c r="Q9" i="1"/>
  <c r="Q7" i="1"/>
  <c r="O18" i="1" l="1"/>
  <c r="O15" i="1"/>
  <c r="O11" i="1"/>
  <c r="O7" i="1" l="1"/>
  <c r="O21" i="1"/>
  <c r="O22" i="1"/>
  <c r="S7" i="1"/>
  <c r="S18" i="1"/>
  <c r="R7" i="1"/>
  <c r="R6" i="1"/>
  <c r="R52" i="1" s="1"/>
  <c r="S6" i="1"/>
  <c r="Q6" i="1"/>
  <c r="Q18" i="1"/>
  <c r="Q52" i="1" l="1"/>
  <c r="O52" i="1"/>
  <c r="S5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Windows User</author>
  </authors>
  <commentList>
    <comment ref="C5" authorId="0" shapeId="0" xr:uid="{00000000-0006-0000-0000-000001000000}">
      <text>
        <r>
          <rPr>
            <b/>
            <sz val="9"/>
            <color indexed="81"/>
            <rFont val="Tahoma"/>
            <family val="2"/>
          </rPr>
          <t>Select single or three phase supply
only put a1 in 1 coloumn
This is Single Phase</t>
        </r>
      </text>
    </comment>
    <comment ref="D5" authorId="0" shapeId="0" xr:uid="{00000000-0006-0000-0000-000002000000}">
      <text>
        <r>
          <rPr>
            <b/>
            <sz val="9"/>
            <color indexed="81"/>
            <rFont val="Tahoma"/>
            <family val="2"/>
          </rPr>
          <t>Select single or three phase supply
only put a1 in 1 coloumn This is 3 Phase</t>
        </r>
      </text>
    </comment>
    <comment ref="N5" authorId="0" shapeId="0" xr:uid="{00000000-0006-0000-0000-000003000000}">
      <text>
        <r>
          <rPr>
            <b/>
            <sz val="9"/>
            <color indexed="81"/>
            <rFont val="Tahoma"/>
            <family val="2"/>
          </rPr>
          <t xml:space="preserve">Enter a 1 in the selected phase </t>
        </r>
      </text>
    </comment>
    <comment ref="B6" authorId="0" shapeId="0" xr:uid="{00000000-0006-0000-0000-000004000000}">
      <text>
        <r>
          <rPr>
            <b/>
            <sz val="9"/>
            <color indexed="81"/>
            <rFont val="Tahoma"/>
            <family val="2"/>
          </rPr>
          <t>Windows User:</t>
        </r>
        <r>
          <rPr>
            <sz val="9"/>
            <color indexed="81"/>
            <rFont val="Tahoma"/>
            <family val="2"/>
          </rPr>
          <t xml:space="preserve">
</t>
        </r>
        <r>
          <rPr>
            <b/>
            <sz val="9"/>
            <color indexed="81"/>
            <rFont val="Tahoma"/>
            <family val="2"/>
          </rPr>
          <t>Insert a 1 in the column that is the correct size</t>
        </r>
      </text>
    </comment>
    <comment ref="C6" authorId="0" shapeId="0" xr:uid="{00000000-0006-0000-0000-000005000000}">
      <text>
        <r>
          <rPr>
            <b/>
            <sz val="9"/>
            <color indexed="81"/>
            <rFont val="Tahoma"/>
            <family val="2"/>
          </rPr>
          <t>Select if Single or Three phase load
only put a 1 in 1 cell</t>
        </r>
      </text>
    </comment>
    <comment ref="D6" authorId="0" shapeId="0" xr:uid="{00000000-0006-0000-0000-000006000000}">
      <text>
        <r>
          <rPr>
            <b/>
            <sz val="9"/>
            <color indexed="81"/>
            <rFont val="Tahoma"/>
            <family val="2"/>
          </rPr>
          <t>Select if Single or Three phase load
only put a 1 in 1 cell</t>
        </r>
      </text>
    </comment>
    <comment ref="B7" authorId="0" shapeId="0" xr:uid="{00000000-0006-0000-0000-000007000000}">
      <text>
        <r>
          <rPr>
            <b/>
            <sz val="9"/>
            <color indexed="81"/>
            <rFont val="Tahoma"/>
            <family val="2"/>
          </rPr>
          <t>If pumps are run and stand by you may want to not enter this twice</t>
        </r>
      </text>
    </comment>
    <comment ref="B10" authorId="0" shapeId="0" xr:uid="{00000000-0006-0000-0000-000008000000}">
      <text>
        <r>
          <rPr>
            <sz val="9"/>
            <color indexed="81"/>
            <rFont val="Tahoma"/>
            <family val="2"/>
          </rPr>
          <t xml:space="preserve">This can be wired so that it does not come on when pump is on
so you may not want to enter </t>
        </r>
      </text>
    </comment>
    <comment ref="B16" authorId="0" shapeId="0" xr:uid="{00000000-0006-0000-0000-000009000000}">
      <text>
        <r>
          <rPr>
            <sz val="9"/>
            <color indexed="81"/>
            <rFont val="Tahoma"/>
            <family val="2"/>
          </rPr>
          <t>IF only for valve control or backwashing you may not want to enter if you want running load rather than connected load</t>
        </r>
      </text>
    </comment>
    <comment ref="B20" authorId="0" shapeId="0" xr:uid="{00000000-0006-0000-0000-00000A000000}">
      <text>
        <r>
          <rPr>
            <b/>
            <sz val="9"/>
            <color indexed="81"/>
            <rFont val="Tahoma"/>
            <family val="2"/>
          </rPr>
          <t>Don’t enter if you want running load rather than connected load</t>
        </r>
      </text>
    </comment>
    <comment ref="B21" authorId="0" shapeId="0" xr:uid="{00000000-0006-0000-0000-00000B000000}">
      <text>
        <r>
          <rPr>
            <b/>
            <sz val="9"/>
            <color indexed="81"/>
            <rFont val="Tahoma"/>
            <family val="2"/>
          </rPr>
          <t>Don’t enter if you want running load rather than connected load</t>
        </r>
      </text>
    </comment>
    <comment ref="E24" authorId="0" shapeId="0" xr:uid="{00000000-0006-0000-0000-00000C000000}">
      <text>
        <r>
          <rPr>
            <b/>
            <sz val="9"/>
            <color indexed="81"/>
            <rFont val="Tahoma"/>
            <family val="2"/>
          </rPr>
          <t>insert number of lights</t>
        </r>
        <r>
          <rPr>
            <sz val="9"/>
            <color indexed="81"/>
            <rFont val="Tahoma"/>
            <family val="2"/>
          </rPr>
          <t xml:space="preserve">
</t>
        </r>
      </text>
    </comment>
    <comment ref="F24" authorId="0" shapeId="0" xr:uid="{00000000-0006-0000-0000-00000D000000}">
      <text>
        <r>
          <rPr>
            <sz val="9"/>
            <color indexed="81"/>
            <rFont val="Tahoma"/>
            <family val="2"/>
          </rPr>
          <t xml:space="preserve">Insert number of lights
</t>
        </r>
      </text>
    </comment>
    <comment ref="B26" authorId="0" shapeId="0" xr:uid="{00000000-0006-0000-0000-00000E000000}">
      <text>
        <r>
          <rPr>
            <b/>
            <sz val="9"/>
            <color indexed="81"/>
            <rFont val="Tahoma"/>
            <family val="2"/>
          </rPr>
          <t>Enter the KW of electric heater or output KW of heat pump calc adjusted</t>
        </r>
      </text>
    </comment>
    <comment ref="E26" authorId="0" shapeId="0" xr:uid="{00000000-0006-0000-0000-00000F000000}">
      <text>
        <r>
          <rPr>
            <sz val="9"/>
            <color indexed="81"/>
            <rFont val="Tahoma"/>
            <family val="2"/>
          </rPr>
          <t xml:space="preserve">insert heater KW
</t>
        </r>
      </text>
    </comment>
    <comment ref="F26" authorId="0" shapeId="0" xr:uid="{00000000-0006-0000-0000-000010000000}">
      <text>
        <r>
          <rPr>
            <sz val="9"/>
            <color indexed="81"/>
            <rFont val="Tahoma"/>
            <family val="2"/>
          </rPr>
          <t xml:space="preserve">Insert Heat Pump Output in KW
</t>
        </r>
      </text>
    </comment>
    <comment ref="H30" authorId="0" shapeId="0" xr:uid="{00000000-0006-0000-0000-000011000000}">
      <text>
        <r>
          <rPr>
            <sz val="9"/>
            <color indexed="81"/>
            <rFont val="Tahoma"/>
            <family val="2"/>
          </rPr>
          <t xml:space="preserve">This is set for domestic if large commercial add as separate load </t>
        </r>
      </text>
    </comment>
    <comment ref="K30" authorId="0" shapeId="0" xr:uid="{00000000-0006-0000-0000-000012000000}">
      <text>
        <r>
          <rPr>
            <b/>
            <sz val="9"/>
            <color indexed="81"/>
            <rFont val="Tahoma"/>
            <family val="2"/>
          </rPr>
          <t>allows for chem and lights</t>
        </r>
      </text>
    </comment>
    <comment ref="B31" authorId="0" shapeId="0" xr:uid="{00000000-0006-0000-0000-000013000000}">
      <text>
        <r>
          <rPr>
            <sz val="9"/>
            <color indexed="81"/>
            <rFont val="Tahoma"/>
            <family val="2"/>
          </rPr>
          <t xml:space="preserve">Only used to empty tank might be a load for 30 15 mins a delayed time after backwash might ignore so seldom 
</t>
        </r>
      </text>
    </comment>
    <comment ref="B32" authorId="0" shapeId="0" xr:uid="{00000000-0006-0000-0000-000014000000}">
      <text>
        <r>
          <rPr>
            <b/>
            <sz val="9"/>
            <color indexed="81"/>
            <rFont val="Tahoma"/>
            <family val="2"/>
          </rPr>
          <t>These can be heavy loads some form of load shedding may be required ring Electair 01243 842888</t>
        </r>
      </text>
    </comment>
    <comment ref="B36" authorId="0" shapeId="0" xr:uid="{00000000-0006-0000-0000-000015000000}">
      <text>
        <r>
          <rPr>
            <b/>
            <sz val="9"/>
            <color indexed="81"/>
            <rFont val="Tahoma"/>
            <family val="2"/>
          </rPr>
          <t>Package spa packs vary greatly in total load some  load shed the heater when jets are on</t>
        </r>
      </text>
    </comment>
    <comment ref="F47" authorId="0" shapeId="0" xr:uid="{00000000-0006-0000-0000-000016000000}">
      <text>
        <r>
          <rPr>
            <sz val="9"/>
            <color indexed="81"/>
            <rFont val="Tahoma"/>
            <family val="2"/>
          </rPr>
          <t xml:space="preserve">tends to be slow heat up
</t>
        </r>
      </text>
    </comment>
  </commentList>
</comments>
</file>

<file path=xl/sharedStrings.xml><?xml version="1.0" encoding="utf-8"?>
<sst xmlns="http://schemas.openxmlformats.org/spreadsheetml/2006/main" count="144" uniqueCount="121">
  <si>
    <t>Phase</t>
  </si>
  <si>
    <t>Single</t>
  </si>
  <si>
    <t xml:space="preserve">Three </t>
  </si>
  <si>
    <t xml:space="preserve">  Equipment</t>
  </si>
  <si>
    <t xml:space="preserve">    Installed</t>
  </si>
  <si>
    <t>Load</t>
  </si>
  <si>
    <t>P1</t>
  </si>
  <si>
    <t>P2</t>
  </si>
  <si>
    <t>P3</t>
  </si>
  <si>
    <t xml:space="preserve">       Three Phase Load</t>
  </si>
  <si>
    <t>1/2HP-0.4KW</t>
  </si>
  <si>
    <t>3/4HP 0.6KW</t>
  </si>
  <si>
    <t>1HP.8KW</t>
  </si>
  <si>
    <t>1.5HP  1.1KW</t>
  </si>
  <si>
    <t>2HP 1.7KW</t>
  </si>
  <si>
    <t>3HP 2.4KW</t>
  </si>
  <si>
    <t>Swim Jet</t>
  </si>
  <si>
    <t>Fastlane</t>
  </si>
  <si>
    <t>Fastlane Heater</t>
  </si>
  <si>
    <t>Polaris Pool Cleaner</t>
  </si>
  <si>
    <t>Waterfall</t>
  </si>
  <si>
    <t>Pool Bubbler</t>
  </si>
  <si>
    <t>Electric Cleaner</t>
  </si>
  <si>
    <t xml:space="preserve">Pool Chemical Systems </t>
  </si>
  <si>
    <t>Air Compressor</t>
  </si>
  <si>
    <t>AHU</t>
  </si>
  <si>
    <t>Wall Mount De Humidifiers LPHW</t>
  </si>
  <si>
    <t>Wall Mount  De humidifiers Elect Heat</t>
  </si>
  <si>
    <t>Hydraulic Cover</t>
  </si>
  <si>
    <t>Electric Rooler</t>
  </si>
  <si>
    <t>Cover Pump</t>
  </si>
  <si>
    <t xml:space="preserve">Lighting </t>
  </si>
  <si>
    <t>Surround Lights</t>
  </si>
  <si>
    <t>Plant Rm Lts</t>
  </si>
  <si>
    <t xml:space="preserve">Garden </t>
  </si>
  <si>
    <t xml:space="preserve">Building </t>
  </si>
  <si>
    <t>Heating</t>
  </si>
  <si>
    <t>300W type</t>
  </si>
  <si>
    <t>Resistance KW</t>
  </si>
  <si>
    <t>LED</t>
  </si>
  <si>
    <t>Pool Boiler</t>
  </si>
  <si>
    <t>Domestic Boiler</t>
  </si>
  <si>
    <t>Heat Exchanger</t>
  </si>
  <si>
    <t xml:space="preserve"> </t>
  </si>
  <si>
    <t>Kit On 3 Phase use 1</t>
  </si>
  <si>
    <t>5HpSwimJet</t>
  </si>
  <si>
    <t>Other Loads</t>
  </si>
  <si>
    <t>Pool Jets</t>
  </si>
  <si>
    <t>Adjusted Figure</t>
  </si>
  <si>
    <t>CL/ph Controller</t>
  </si>
  <si>
    <t>Ioniser</t>
  </si>
  <si>
    <t>UV</t>
  </si>
  <si>
    <t>Ozone</t>
  </si>
  <si>
    <t>Shock syst</t>
  </si>
  <si>
    <t>Pure</t>
  </si>
  <si>
    <t>De Chlor System</t>
  </si>
  <si>
    <t>ASHP/GSHP</t>
  </si>
  <si>
    <t>Enter KW or Qty</t>
  </si>
  <si>
    <t>Sauna</t>
  </si>
  <si>
    <t>Steam</t>
  </si>
  <si>
    <t>Elect U Floor</t>
  </si>
  <si>
    <t>Filter Pump</t>
  </si>
  <si>
    <t>Heating Pump</t>
  </si>
  <si>
    <t>Jet Pump 1</t>
  </si>
  <si>
    <t>Jet Pump 2</t>
  </si>
  <si>
    <t>Jet Pump 3</t>
  </si>
  <si>
    <t>Jet Air Boost Blower</t>
  </si>
  <si>
    <t>Heavy Load</t>
  </si>
  <si>
    <t>Heavy load</t>
  </si>
  <si>
    <t>ModerateLoad</t>
  </si>
  <si>
    <t xml:space="preserve">  Caution</t>
  </si>
  <si>
    <t>Enter 1 where in use &gt;&gt;&gt;&gt;&gt;</t>
  </si>
  <si>
    <t xml:space="preserve">                 MODERATE LOAD</t>
  </si>
  <si>
    <t xml:space="preserve">                     HEAVY LOAD</t>
  </si>
  <si>
    <t>Electair Pool And Spa Total Load Calculator Version 1</t>
  </si>
  <si>
    <t xml:space="preserve">Filter Pump 2 </t>
  </si>
  <si>
    <t xml:space="preserve">POOL HEATING </t>
  </si>
  <si>
    <r>
      <t xml:space="preserve">                                </t>
    </r>
    <r>
      <rPr>
        <b/>
        <sz val="11"/>
        <color theme="0"/>
        <rFont val="Calibri"/>
        <family val="2"/>
        <scheme val="minor"/>
      </rPr>
      <t xml:space="preserve"> Type of Supply</t>
    </r>
    <r>
      <rPr>
        <sz val="11"/>
        <color theme="0"/>
        <rFont val="Calibri"/>
        <family val="2"/>
        <scheme val="minor"/>
      </rPr>
      <t xml:space="preserve"> </t>
    </r>
  </si>
  <si>
    <t xml:space="preserve">    </t>
  </si>
  <si>
    <t>Results for</t>
  </si>
  <si>
    <t xml:space="preserve"> 1 Phase</t>
  </si>
  <si>
    <t xml:space="preserve">       Results </t>
  </si>
  <si>
    <r>
      <t xml:space="preserve">  </t>
    </r>
    <r>
      <rPr>
        <b/>
        <sz val="11"/>
        <color theme="1"/>
        <rFont val="Calibri"/>
        <family val="2"/>
        <scheme val="minor"/>
      </rPr>
      <t xml:space="preserve"> for</t>
    </r>
  </si>
  <si>
    <r>
      <t xml:space="preserve">                           </t>
    </r>
    <r>
      <rPr>
        <b/>
        <sz val="14"/>
        <color theme="1"/>
        <rFont val="Calibri"/>
        <family val="2"/>
        <scheme val="minor"/>
      </rPr>
      <t>Disclamier</t>
    </r>
  </si>
  <si>
    <t>&lt;AMPS&gt;</t>
  </si>
  <si>
    <t>3 phase supply</t>
  </si>
  <si>
    <t>Copyright Electair Exports Ltd  Dec 18</t>
  </si>
  <si>
    <t>Start here, select</t>
  </si>
  <si>
    <t>Type of supply &gt;&gt;</t>
  </si>
  <si>
    <t>Must put 1 In single Phase OR  3 Phase &gt;&gt;</t>
  </si>
  <si>
    <t>Filter Pump 1 - Put a 1 in pump size &gt;&gt;</t>
  </si>
  <si>
    <t>Enter KW or HP OUTPUT</t>
  </si>
  <si>
    <t>Sauna Steam Elect U Floor Heating</t>
  </si>
  <si>
    <t>Enter KW of each &gt;&gt;</t>
  </si>
  <si>
    <t>Pump Sizes &gt;&gt;</t>
  </si>
  <si>
    <t>Spas</t>
  </si>
  <si>
    <t>Package Spa - enter total Amps &gt;&gt;</t>
  </si>
  <si>
    <t>Floor Air Blower</t>
  </si>
  <si>
    <t>Spa Light - enter number of lights &gt;&gt;</t>
  </si>
  <si>
    <t xml:space="preserve">This is intended to be a quick guide.                          </t>
  </si>
  <si>
    <t xml:space="preserve">Your electrical contractor should </t>
  </si>
  <si>
    <t xml:space="preserve">calculate in normal way. </t>
  </si>
  <si>
    <t>Pre set loads</t>
  </si>
  <si>
    <t>5HP 3.7KW</t>
  </si>
  <si>
    <t>Select which Phase</t>
  </si>
  <si>
    <t xml:space="preserve"> For single phase</t>
  </si>
  <si>
    <t>Room Lights</t>
  </si>
  <si>
    <t>Salt Gen</t>
  </si>
  <si>
    <t>Shock Syst</t>
  </si>
  <si>
    <t>1/2HP 0.4KW</t>
  </si>
  <si>
    <t>1HP 0.8KW</t>
  </si>
  <si>
    <t>Total connected Single Phase load &gt;&gt;</t>
  </si>
  <si>
    <t xml:space="preserve">Red boxes above indicate double selection. </t>
  </si>
  <si>
    <t xml:space="preserve">Red or amber box to the right indicate larger loads. be careful. </t>
  </si>
  <si>
    <t>This is the total connected load.  Some items are only on for short times and may not count.</t>
  </si>
  <si>
    <t xml:space="preserve">Ensure the sub main is large enough for this load. </t>
  </si>
  <si>
    <t>If you multiply the voltage drop by the number of Amps it will give you the lost energy in the cable. Multiply the KWs your electricty cost, it will give you the hourly cost of an undersized cable.</t>
  </si>
  <si>
    <t>Do check the house load that may be on at the same time and the house service cable size.</t>
  </si>
  <si>
    <t>Change selected phase (in colum LMN)until you get balanced load if 3 phase supply.</t>
  </si>
  <si>
    <t xml:space="preserve">On some downloads the result comes up as hash value. </t>
  </si>
  <si>
    <t xml:space="preserve">Enter a 1 in C5 and D5 will clear this bug.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</si>
</sst>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x14ac:knownFonts="1">
    <font>
      <sz val="11"/>
      <color theme="1"/>
      <name val="Calibri"/>
      <family val="2"/>
      <scheme val="minor"/>
    </font>
    <font>
      <b/>
      <sz val="11"/>
      <color theme="0"/>
      <name val="Calibri"/>
      <family val="2"/>
      <scheme val="minor"/>
    </font>
    <font>
      <b/>
      <sz val="11"/>
      <color theme="1"/>
      <name val="Calibri"/>
      <family val="2"/>
      <scheme val="minor"/>
    </font>
    <font>
      <b/>
      <sz val="8"/>
      <color theme="1"/>
      <name val="Calibri"/>
      <family val="2"/>
      <scheme val="minor"/>
    </font>
    <font>
      <b/>
      <sz val="14"/>
      <color theme="1"/>
      <name val="Calibri"/>
      <family val="2"/>
      <scheme val="minor"/>
    </font>
    <font>
      <b/>
      <sz val="16"/>
      <color theme="1"/>
      <name val="Calibri"/>
      <family val="2"/>
      <scheme val="minor"/>
    </font>
    <font>
      <b/>
      <sz val="9"/>
      <color theme="1"/>
      <name val="Calibri"/>
      <family val="2"/>
      <scheme val="minor"/>
    </font>
    <font>
      <sz val="11"/>
      <name val="Calibri"/>
      <family val="2"/>
      <scheme val="minor"/>
    </font>
    <font>
      <b/>
      <sz val="11"/>
      <name val="Calibri"/>
      <family val="2"/>
      <scheme val="minor"/>
    </font>
    <font>
      <sz val="11"/>
      <color theme="0"/>
      <name val="Calibri"/>
      <family val="2"/>
      <scheme val="minor"/>
    </font>
    <font>
      <sz val="9"/>
      <color theme="1"/>
      <name val="Calibri"/>
      <family val="2"/>
      <scheme val="minor"/>
    </font>
    <font>
      <sz val="9"/>
      <name val="Calibri"/>
      <family val="2"/>
      <scheme val="minor"/>
    </font>
    <font>
      <b/>
      <sz val="9"/>
      <name val="Calibri"/>
      <family val="2"/>
      <scheme val="minor"/>
    </font>
    <font>
      <b/>
      <sz val="9"/>
      <color theme="0"/>
      <name val="Calibri"/>
      <family val="2"/>
      <scheme val="minor"/>
    </font>
    <font>
      <sz val="8"/>
      <color theme="1"/>
      <name val="Calibri"/>
      <family val="2"/>
      <scheme val="minor"/>
    </font>
    <font>
      <b/>
      <sz val="10"/>
      <color theme="1"/>
      <name val="Calibri"/>
      <family val="2"/>
      <scheme val="minor"/>
    </font>
    <font>
      <sz val="11"/>
      <color theme="7"/>
      <name val="Calibri"/>
      <family val="2"/>
      <scheme val="minor"/>
    </font>
    <font>
      <b/>
      <sz val="8"/>
      <name val="Calibri"/>
      <family val="2"/>
      <scheme val="minor"/>
    </font>
    <font>
      <b/>
      <sz val="11"/>
      <color rgb="FF7030A0"/>
      <name val="Calibri"/>
      <family val="2"/>
      <scheme val="minor"/>
    </font>
    <font>
      <b/>
      <sz val="9"/>
      <color indexed="81"/>
      <name val="Tahoma"/>
      <family val="2"/>
    </font>
    <font>
      <sz val="9"/>
      <color indexed="81"/>
      <name val="Tahoma"/>
      <family val="2"/>
    </font>
    <font>
      <sz val="11"/>
      <color rgb="FF7030A0"/>
      <name val="Calibri"/>
      <family val="2"/>
      <scheme val="minor"/>
    </font>
    <font>
      <b/>
      <sz val="11"/>
      <color theme="8" tint="-0.249977111117893"/>
      <name val="Calibri"/>
      <family val="2"/>
      <scheme val="minor"/>
    </font>
    <font>
      <sz val="18"/>
      <color theme="1"/>
      <name val="Calibri"/>
      <family val="2"/>
      <scheme val="minor"/>
    </font>
    <font>
      <b/>
      <sz val="18"/>
      <color theme="1"/>
      <name val="Calibri"/>
      <family val="2"/>
      <scheme val="minor"/>
    </font>
    <font>
      <sz val="18"/>
      <name val="Calibri"/>
      <family val="2"/>
      <scheme val="minor"/>
    </font>
    <font>
      <sz val="18"/>
      <color theme="0"/>
      <name val="Calibri"/>
      <family val="2"/>
      <scheme val="minor"/>
    </font>
    <font>
      <b/>
      <sz val="18"/>
      <color theme="0"/>
      <name val="Calibri"/>
      <family val="2"/>
      <scheme val="minor"/>
    </font>
    <font>
      <sz val="16"/>
      <color theme="1"/>
      <name val="Calibri"/>
      <family val="2"/>
      <scheme val="minor"/>
    </font>
    <font>
      <b/>
      <sz val="12"/>
      <color theme="1"/>
      <name val="Calibri"/>
      <family val="2"/>
      <scheme val="minor"/>
    </font>
    <font>
      <b/>
      <sz val="12"/>
      <name val="Calibri"/>
      <family val="2"/>
      <scheme val="minor"/>
    </font>
    <font>
      <sz val="16"/>
      <name val="Calibri"/>
      <family val="2"/>
      <scheme val="minor"/>
    </font>
    <font>
      <sz val="16"/>
      <color theme="0"/>
      <name val="Calibri"/>
      <family val="2"/>
      <scheme val="minor"/>
    </font>
    <font>
      <b/>
      <sz val="16"/>
      <color theme="0"/>
      <name val="Calibri"/>
      <family val="2"/>
      <scheme val="minor"/>
    </font>
    <font>
      <sz val="14"/>
      <color rgb="FFFF0000"/>
      <name val="Calibri"/>
      <family val="2"/>
      <scheme val="minor"/>
    </font>
  </fonts>
  <fills count="24">
    <fill>
      <patternFill patternType="none"/>
    </fill>
    <fill>
      <patternFill patternType="gray125"/>
    </fill>
    <fill>
      <patternFill patternType="solid">
        <fgColor rgb="FFFFFF00"/>
        <bgColor indexed="64"/>
      </patternFill>
    </fill>
    <fill>
      <patternFill patternType="solid">
        <fgColor theme="5" tint="0.79998168889431442"/>
        <bgColor indexed="64"/>
      </patternFill>
    </fill>
    <fill>
      <patternFill patternType="solid">
        <fgColor theme="4" tint="0.59999389629810485"/>
        <bgColor indexed="64"/>
      </patternFill>
    </fill>
    <fill>
      <patternFill patternType="solid">
        <fgColor theme="7" tint="-0.249977111117893"/>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1"/>
        <bgColor indexed="64"/>
      </patternFill>
    </fill>
    <fill>
      <patternFill patternType="solid">
        <fgColor theme="0"/>
        <bgColor indexed="64"/>
      </patternFill>
    </fill>
    <fill>
      <patternFill patternType="solid">
        <fgColor theme="5" tint="0.39997558519241921"/>
        <bgColor indexed="64"/>
      </patternFill>
    </fill>
    <fill>
      <patternFill patternType="solid">
        <fgColor rgb="FF00B0F0"/>
        <bgColor indexed="64"/>
      </patternFill>
    </fill>
    <fill>
      <patternFill patternType="solid">
        <fgColor rgb="FF7030A0"/>
        <bgColor indexed="64"/>
      </patternFill>
    </fill>
    <fill>
      <patternFill patternType="solid">
        <fgColor theme="2" tint="-9.9978637043366805E-2"/>
        <bgColor indexed="64"/>
      </patternFill>
    </fill>
    <fill>
      <patternFill patternType="solid">
        <fgColor theme="4" tint="0.79998168889431442"/>
        <bgColor indexed="64"/>
      </patternFill>
    </fill>
    <fill>
      <patternFill patternType="solid">
        <fgColor theme="6" tint="0.59999389629810485"/>
        <bgColor indexed="64"/>
      </patternFill>
    </fill>
    <fill>
      <patternFill patternType="solid">
        <fgColor theme="8" tint="0.39997558519241921"/>
        <bgColor indexed="64"/>
      </patternFill>
    </fill>
    <fill>
      <patternFill patternType="solid">
        <fgColor theme="7"/>
        <bgColor indexed="64"/>
      </patternFill>
    </fill>
    <fill>
      <patternFill patternType="solid">
        <fgColor theme="4" tint="0.39997558519241921"/>
        <bgColor indexed="64"/>
      </patternFill>
    </fill>
    <fill>
      <patternFill patternType="solid">
        <fgColor rgb="FFFFC000"/>
        <bgColor indexed="64"/>
      </patternFill>
    </fill>
    <fill>
      <patternFill patternType="solid">
        <fgColor theme="8" tint="0.79998168889431442"/>
        <bgColor indexed="64"/>
      </patternFill>
    </fill>
    <fill>
      <patternFill patternType="solid">
        <fgColor theme="9" tint="0.39997558519241921"/>
        <bgColor indexed="64"/>
      </patternFill>
    </fill>
    <fill>
      <patternFill patternType="solid">
        <fgColor theme="5"/>
        <bgColor indexed="64"/>
      </patternFill>
    </fill>
    <fill>
      <patternFill patternType="solid">
        <fgColor rgb="FFFF0000"/>
        <bgColor indexed="64"/>
      </patternFill>
    </fill>
  </fills>
  <borders count="25">
    <border>
      <left/>
      <right/>
      <top/>
      <bottom/>
      <diagonal/>
    </border>
    <border>
      <left/>
      <right/>
      <top/>
      <bottom style="thin">
        <color indexed="64"/>
      </bottom>
      <diagonal/>
    </border>
    <border>
      <left style="thin">
        <color rgb="FFFF0000"/>
      </left>
      <right style="thin">
        <color rgb="FFFF0000"/>
      </right>
      <top style="thin">
        <color rgb="FFFF0000"/>
      </top>
      <bottom style="thin">
        <color rgb="FFFF0000"/>
      </bottom>
      <diagonal/>
    </border>
    <border>
      <left style="thin">
        <color indexed="64"/>
      </left>
      <right/>
      <top style="thin">
        <color indexed="64"/>
      </top>
      <bottom style="thin">
        <color indexed="64"/>
      </bottom>
      <diagonal/>
    </border>
    <border>
      <left/>
      <right/>
      <top style="thin">
        <color rgb="FF7030A0"/>
      </top>
      <bottom/>
      <diagonal/>
    </border>
    <border>
      <left/>
      <right style="thin">
        <color rgb="FF7030A0"/>
      </right>
      <top style="thin">
        <color rgb="FF7030A0"/>
      </top>
      <bottom/>
      <diagonal/>
    </border>
    <border>
      <left/>
      <right style="thin">
        <color rgb="FF7030A0"/>
      </right>
      <top/>
      <bottom/>
      <diagonal/>
    </border>
    <border>
      <left/>
      <right/>
      <top/>
      <bottom style="thin">
        <color theme="8" tint="-0.249977111117893"/>
      </bottom>
      <diagonal/>
    </border>
    <border>
      <left/>
      <right style="thin">
        <color rgb="FFFF0000"/>
      </right>
      <top style="thin">
        <color rgb="FFFF0000"/>
      </top>
      <bottom style="thin">
        <color rgb="FFFF0000"/>
      </bottom>
      <diagonal/>
    </border>
    <border>
      <left style="medium">
        <color theme="8" tint="-0.249977111117893"/>
      </left>
      <right/>
      <top/>
      <bottom/>
      <diagonal/>
    </border>
    <border>
      <left/>
      <right style="medium">
        <color theme="8" tint="-0.249977111117893"/>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right/>
      <top style="medium">
        <color theme="8" tint="-0.249977111117893"/>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rgb="FFFF0000"/>
      </right>
      <top style="medium">
        <color theme="8" tint="-0.249977111117893"/>
      </top>
      <bottom style="thin">
        <color rgb="FFFF0000"/>
      </bottom>
      <diagonal/>
    </border>
    <border>
      <left style="thin">
        <color rgb="FFFF0000"/>
      </left>
      <right style="thin">
        <color rgb="FFFF0000"/>
      </right>
      <top style="thin">
        <color rgb="FFFF0000"/>
      </top>
      <bottom/>
      <diagonal/>
    </border>
    <border>
      <left style="thin">
        <color indexed="64"/>
      </left>
      <right style="thin">
        <color indexed="64"/>
      </right>
      <top/>
      <bottom style="thin">
        <color indexed="64"/>
      </bottom>
      <diagonal/>
    </border>
    <border>
      <left/>
      <right style="thin">
        <color rgb="FFFF0000"/>
      </right>
      <top/>
      <bottom/>
      <diagonal/>
    </border>
    <border>
      <left style="thin">
        <color rgb="FFFF0000"/>
      </left>
      <right/>
      <top style="medium">
        <color theme="8" tint="-0.249977111117893"/>
      </top>
      <bottom/>
      <diagonal/>
    </border>
    <border>
      <left/>
      <right style="thin">
        <color auto="1"/>
      </right>
      <top style="thin">
        <color rgb="FFFF0000"/>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s>
  <cellStyleXfs count="1">
    <xf numFmtId="0" fontId="0" fillId="0" borderId="0"/>
  </cellStyleXfs>
  <cellXfs count="212">
    <xf numFmtId="0" fontId="0" fillId="0" borderId="0" xfId="0"/>
    <xf numFmtId="0" fontId="4" fillId="0" borderId="0" xfId="0" applyFont="1"/>
    <xf numFmtId="0" fontId="7" fillId="0" borderId="0" xfId="0" applyFont="1"/>
    <xf numFmtId="0" fontId="2" fillId="0" borderId="0" xfId="0" applyFont="1"/>
    <xf numFmtId="0" fontId="0" fillId="0" borderId="0" xfId="0" applyAlignment="1">
      <alignment horizontal="right"/>
    </xf>
    <xf numFmtId="0" fontId="0" fillId="2" borderId="0" xfId="0" applyFill="1"/>
    <xf numFmtId="0" fontId="0" fillId="0" borderId="0" xfId="0" applyAlignment="1">
      <alignment horizontal="center"/>
    </xf>
    <xf numFmtId="0" fontId="2" fillId="5" borderId="0" xfId="0" applyFont="1" applyFill="1" applyAlignment="1">
      <alignment horizontal="center"/>
    </xf>
    <xf numFmtId="0" fontId="2" fillId="4" borderId="0" xfId="0" applyFont="1" applyFill="1" applyAlignment="1">
      <alignment horizontal="center"/>
    </xf>
    <xf numFmtId="0" fontId="2" fillId="6" borderId="0" xfId="0" applyFont="1" applyFill="1" applyAlignment="1">
      <alignment horizontal="center"/>
    </xf>
    <xf numFmtId="0" fontId="2" fillId="2" borderId="0" xfId="0" applyFont="1" applyFill="1"/>
    <xf numFmtId="0" fontId="2" fillId="7" borderId="0" xfId="0" applyFont="1" applyFill="1"/>
    <xf numFmtId="0" fontId="0" fillId="7" borderId="0" xfId="0" applyFill="1"/>
    <xf numFmtId="0" fontId="8" fillId="4" borderId="0" xfId="0" applyFont="1" applyFill="1" applyBorder="1" applyAlignment="1">
      <alignment horizontal="center"/>
    </xf>
    <xf numFmtId="0" fontId="2" fillId="5" borderId="2" xfId="0" applyFont="1" applyFill="1" applyBorder="1"/>
    <xf numFmtId="0" fontId="0" fillId="0" borderId="0" xfId="0" applyFont="1"/>
    <xf numFmtId="0" fontId="0" fillId="0" borderId="0" xfId="0" applyFont="1" applyAlignment="1">
      <alignment horizontal="center"/>
    </xf>
    <xf numFmtId="0" fontId="9" fillId="0" borderId="0" xfId="0" applyFont="1"/>
    <xf numFmtId="0" fontId="12" fillId="3" borderId="0" xfId="0" applyFont="1" applyFill="1" applyBorder="1" applyAlignment="1">
      <alignment horizontal="center"/>
    </xf>
    <xf numFmtId="0" fontId="0" fillId="0" borderId="0" xfId="0" applyAlignment="1"/>
    <xf numFmtId="0" fontId="12" fillId="3" borderId="0" xfId="0" applyFont="1" applyFill="1" applyAlignment="1">
      <alignment horizontal="center"/>
    </xf>
    <xf numFmtId="0" fontId="12" fillId="9" borderId="0" xfId="0" applyFont="1" applyFill="1" applyAlignment="1"/>
    <xf numFmtId="0" fontId="12" fillId="3" borderId="4" xfId="0" applyFont="1" applyFill="1" applyBorder="1" applyAlignment="1">
      <alignment horizontal="center"/>
    </xf>
    <xf numFmtId="0" fontId="0" fillId="3" borderId="5" xfId="0" applyFill="1" applyBorder="1"/>
    <xf numFmtId="0" fontId="0" fillId="3" borderId="6" xfId="0" applyFill="1" applyBorder="1"/>
    <xf numFmtId="0" fontId="0" fillId="0" borderId="7" xfId="0" applyBorder="1"/>
    <xf numFmtId="0" fontId="2" fillId="4" borderId="8" xfId="0" applyFont="1" applyFill="1" applyBorder="1"/>
    <xf numFmtId="0" fontId="7" fillId="3" borderId="6" xfId="0" applyFont="1" applyFill="1" applyBorder="1"/>
    <xf numFmtId="0" fontId="0" fillId="2" borderId="11" xfId="0" applyFill="1" applyBorder="1"/>
    <xf numFmtId="0" fontId="14" fillId="2" borderId="0" xfId="0" applyFont="1" applyFill="1"/>
    <xf numFmtId="0" fontId="2" fillId="8" borderId="8" xfId="0" applyFont="1" applyFill="1" applyBorder="1"/>
    <xf numFmtId="0" fontId="2" fillId="9" borderId="0" xfId="0" applyFont="1" applyFill="1"/>
    <xf numFmtId="0" fontId="0" fillId="9" borderId="0" xfId="0" applyFill="1"/>
    <xf numFmtId="0" fontId="5" fillId="11" borderId="0" xfId="0" applyFont="1" applyFill="1"/>
    <xf numFmtId="0" fontId="7" fillId="11" borderId="0" xfId="0" applyFont="1" applyFill="1"/>
    <xf numFmtId="0" fontId="0" fillId="11" borderId="0" xfId="0" applyFill="1"/>
    <xf numFmtId="0" fontId="0" fillId="11" borderId="0" xfId="0" applyFill="1" applyAlignment="1"/>
    <xf numFmtId="0" fontId="9" fillId="11" borderId="0" xfId="0" applyFont="1" applyFill="1"/>
    <xf numFmtId="0" fontId="7" fillId="10" borderId="1" xfId="0" applyFont="1" applyFill="1" applyBorder="1"/>
    <xf numFmtId="0" fontId="2" fillId="9" borderId="8" xfId="0" applyFont="1" applyFill="1" applyBorder="1"/>
    <xf numFmtId="0" fontId="1" fillId="9" borderId="0" xfId="0" applyFont="1" applyFill="1"/>
    <xf numFmtId="0" fontId="1" fillId="8" borderId="0" xfId="0" applyFont="1" applyFill="1" applyAlignment="1">
      <alignment horizontal="center"/>
    </xf>
    <xf numFmtId="0" fontId="9" fillId="0" borderId="0" xfId="0" applyFont="1" applyAlignment="1">
      <alignment horizontal="center"/>
    </xf>
    <xf numFmtId="0" fontId="1" fillId="8" borderId="2" xfId="0" applyFont="1" applyFill="1" applyBorder="1"/>
    <xf numFmtId="0" fontId="0" fillId="9" borderId="0" xfId="0" applyFill="1" applyAlignment="1">
      <alignment horizontal="center"/>
    </xf>
    <xf numFmtId="0" fontId="2" fillId="6" borderId="2" xfId="0" applyFont="1" applyFill="1" applyBorder="1"/>
    <xf numFmtId="0" fontId="0" fillId="12" borderId="0" xfId="0" applyFill="1"/>
    <xf numFmtId="0" fontId="2" fillId="12" borderId="2" xfId="0" applyFont="1" applyFill="1" applyBorder="1"/>
    <xf numFmtId="0" fontId="1" fillId="12" borderId="2" xfId="0" applyFont="1" applyFill="1" applyBorder="1"/>
    <xf numFmtId="0" fontId="7" fillId="4" borderId="11" xfId="0" applyFont="1" applyFill="1" applyBorder="1"/>
    <xf numFmtId="0" fontId="7" fillId="10" borderId="13" xfId="0" applyFont="1" applyFill="1" applyBorder="1"/>
    <xf numFmtId="0" fontId="7" fillId="3" borderId="11" xfId="0" applyFont="1" applyFill="1" applyBorder="1" applyAlignment="1">
      <alignment horizontal="center"/>
    </xf>
    <xf numFmtId="0" fontId="8" fillId="0" borderId="11" xfId="0" applyFont="1" applyBorder="1" applyAlignment="1">
      <alignment horizontal="center"/>
    </xf>
    <xf numFmtId="0" fontId="7" fillId="2" borderId="11" xfId="0" applyFont="1" applyFill="1" applyBorder="1"/>
    <xf numFmtId="0" fontId="7" fillId="12" borderId="11" xfId="0" applyFont="1" applyFill="1" applyBorder="1"/>
    <xf numFmtId="0" fontId="8" fillId="0" borderId="11" xfId="0" applyFont="1" applyBorder="1"/>
    <xf numFmtId="0" fontId="8" fillId="2" borderId="11" xfId="0" applyFont="1" applyFill="1" applyBorder="1"/>
    <xf numFmtId="0" fontId="8" fillId="9" borderId="11" xfId="0" applyFont="1" applyFill="1" applyBorder="1" applyAlignment="1">
      <alignment horizontal="center"/>
    </xf>
    <xf numFmtId="0" fontId="7" fillId="0" borderId="11" xfId="0" applyFont="1" applyBorder="1" applyAlignment="1">
      <alignment horizontal="center"/>
    </xf>
    <xf numFmtId="0" fontId="7" fillId="0" borderId="11" xfId="0" applyFont="1" applyBorder="1"/>
    <xf numFmtId="0" fontId="2" fillId="0" borderId="11" xfId="0" applyFont="1" applyBorder="1" applyAlignment="1">
      <alignment horizontal="center"/>
    </xf>
    <xf numFmtId="0" fontId="2" fillId="2" borderId="11" xfId="0" applyFont="1" applyFill="1" applyBorder="1" applyAlignment="1">
      <alignment horizontal="center"/>
    </xf>
    <xf numFmtId="0" fontId="2" fillId="9" borderId="11" xfId="0" applyFont="1" applyFill="1" applyBorder="1" applyAlignment="1">
      <alignment horizontal="center"/>
    </xf>
    <xf numFmtId="0" fontId="0" fillId="0" borderId="11" xfId="0" applyFont="1" applyBorder="1"/>
    <xf numFmtId="0" fontId="0" fillId="3" borderId="3" xfId="0" applyFont="1" applyFill="1" applyBorder="1" applyAlignment="1">
      <alignment horizontal="center"/>
    </xf>
    <xf numFmtId="0" fontId="2" fillId="0" borderId="3" xfId="0" applyFont="1" applyBorder="1" applyAlignment="1">
      <alignment horizontal="center"/>
    </xf>
    <xf numFmtId="0" fontId="0" fillId="2" borderId="3" xfId="0" applyFont="1" applyFill="1" applyBorder="1"/>
    <xf numFmtId="0" fontId="0" fillId="12" borderId="3" xfId="0" applyFont="1" applyFill="1" applyBorder="1"/>
    <xf numFmtId="0" fontId="7" fillId="12" borderId="3" xfId="0" applyFont="1" applyFill="1" applyBorder="1"/>
    <xf numFmtId="0" fontId="7" fillId="2" borderId="3" xfId="0" applyFont="1" applyFill="1" applyBorder="1"/>
    <xf numFmtId="0" fontId="2" fillId="2" borderId="3" xfId="0" applyFont="1" applyFill="1" applyBorder="1" applyAlignment="1">
      <alignment horizontal="center"/>
    </xf>
    <xf numFmtId="0" fontId="2" fillId="9" borderId="3" xfId="0" applyFont="1" applyFill="1" applyBorder="1" applyAlignment="1">
      <alignment horizontal="center"/>
    </xf>
    <xf numFmtId="0" fontId="0" fillId="0" borderId="3" xfId="0" applyFont="1" applyBorder="1" applyAlignment="1">
      <alignment horizontal="center"/>
    </xf>
    <xf numFmtId="0" fontId="0" fillId="0" borderId="3" xfId="0" applyFont="1" applyBorder="1"/>
    <xf numFmtId="0" fontId="0" fillId="0" borderId="11" xfId="0" applyBorder="1" applyAlignment="1">
      <alignment horizontal="center"/>
    </xf>
    <xf numFmtId="0" fontId="0" fillId="3" borderId="11" xfId="0" applyFill="1" applyBorder="1" applyAlignment="1">
      <alignment horizontal="center"/>
    </xf>
    <xf numFmtId="0" fontId="0" fillId="12" borderId="11" xfId="0" applyFill="1" applyBorder="1"/>
    <xf numFmtId="0" fontId="3" fillId="0" borderId="11" xfId="0" applyFont="1" applyBorder="1"/>
    <xf numFmtId="0" fontId="0" fillId="0" borderId="11" xfId="0" applyBorder="1"/>
    <xf numFmtId="0" fontId="2" fillId="0" borderId="11" xfId="0" applyFont="1" applyBorder="1"/>
    <xf numFmtId="0" fontId="6" fillId="0" borderId="11" xfId="0" applyFont="1" applyBorder="1"/>
    <xf numFmtId="0" fontId="6" fillId="3" borderId="15" xfId="0" applyFont="1" applyFill="1" applyBorder="1" applyAlignment="1"/>
    <xf numFmtId="0" fontId="12" fillId="3" borderId="0" xfId="0" applyFont="1" applyFill="1" applyBorder="1" applyAlignment="1"/>
    <xf numFmtId="0" fontId="0" fillId="5" borderId="16" xfId="0" applyFill="1" applyBorder="1" applyAlignment="1"/>
    <xf numFmtId="0" fontId="10" fillId="3" borderId="11" xfId="0" applyFont="1" applyFill="1" applyBorder="1" applyAlignment="1">
      <alignment horizontal="center"/>
    </xf>
    <xf numFmtId="0" fontId="12" fillId="0" borderId="11" xfId="0" applyFont="1" applyBorder="1"/>
    <xf numFmtId="0" fontId="13" fillId="8" borderId="11" xfId="0" applyFont="1" applyFill="1" applyBorder="1"/>
    <xf numFmtId="0" fontId="11" fillId="0" borderId="11" xfId="0" applyFont="1" applyBorder="1"/>
    <xf numFmtId="0" fontId="2" fillId="9" borderId="11" xfId="0" applyFont="1" applyFill="1" applyBorder="1"/>
    <xf numFmtId="0" fontId="7" fillId="9" borderId="11" xfId="0" applyFont="1" applyFill="1" applyBorder="1"/>
    <xf numFmtId="0" fontId="0" fillId="9" borderId="11" xfId="0" applyFill="1" applyBorder="1"/>
    <xf numFmtId="0" fontId="0" fillId="9" borderId="11" xfId="0" applyFill="1" applyBorder="1" applyAlignment="1"/>
    <xf numFmtId="0" fontId="9" fillId="9" borderId="11" xfId="0" applyFont="1" applyFill="1" applyBorder="1"/>
    <xf numFmtId="0" fontId="1" fillId="8" borderId="17" xfId="0" applyFont="1" applyFill="1" applyBorder="1"/>
    <xf numFmtId="0" fontId="0" fillId="0" borderId="14" xfId="0" applyBorder="1"/>
    <xf numFmtId="0" fontId="3" fillId="8" borderId="11" xfId="0" applyFont="1" applyFill="1" applyBorder="1"/>
    <xf numFmtId="0" fontId="3" fillId="8" borderId="11" xfId="0" applyFont="1" applyFill="1" applyBorder="1" applyAlignment="1">
      <alignment horizontal="center"/>
    </xf>
    <xf numFmtId="0" fontId="17" fillId="8" borderId="11" xfId="0" applyFont="1" applyFill="1" applyBorder="1"/>
    <xf numFmtId="0" fontId="8" fillId="2" borderId="11" xfId="0" applyFont="1" applyFill="1" applyBorder="1" applyAlignment="1">
      <alignment horizontal="center"/>
    </xf>
    <xf numFmtId="0" fontId="2" fillId="2" borderId="11" xfId="0" applyFont="1" applyFill="1" applyBorder="1"/>
    <xf numFmtId="0" fontId="18" fillId="12" borderId="8" xfId="0" applyFont="1" applyFill="1" applyBorder="1"/>
    <xf numFmtId="0" fontId="2" fillId="12" borderId="8" xfId="0" applyFont="1" applyFill="1" applyBorder="1"/>
    <xf numFmtId="0" fontId="2" fillId="2" borderId="3" xfId="0" applyFont="1" applyFill="1" applyBorder="1"/>
    <xf numFmtId="0" fontId="2" fillId="12" borderId="11" xfId="0" applyFont="1" applyFill="1" applyBorder="1"/>
    <xf numFmtId="0" fontId="2" fillId="8" borderId="11" xfId="0" applyFont="1" applyFill="1" applyBorder="1"/>
    <xf numFmtId="0" fontId="0" fillId="8" borderId="11" xfId="0" applyFill="1" applyBorder="1" applyAlignment="1"/>
    <xf numFmtId="0" fontId="9" fillId="8" borderId="11" xfId="0" applyFont="1" applyFill="1" applyBorder="1"/>
    <xf numFmtId="0" fontId="0" fillId="8" borderId="11" xfId="0" applyFill="1" applyBorder="1"/>
    <xf numFmtId="0" fontId="2" fillId="13" borderId="2" xfId="0" applyFont="1" applyFill="1" applyBorder="1"/>
    <xf numFmtId="0" fontId="2" fillId="14" borderId="2" xfId="0" applyFont="1" applyFill="1" applyBorder="1"/>
    <xf numFmtId="0" fontId="8" fillId="12" borderId="11" xfId="0" applyFont="1" applyFill="1" applyBorder="1"/>
    <xf numFmtId="0" fontId="2" fillId="12" borderId="3" xfId="0" applyFont="1" applyFill="1" applyBorder="1" applyAlignment="1">
      <alignment horizontal="center"/>
    </xf>
    <xf numFmtId="0" fontId="2" fillId="12" borderId="11" xfId="0" applyFont="1" applyFill="1" applyBorder="1" applyAlignment="1">
      <alignment horizontal="center"/>
    </xf>
    <xf numFmtId="0" fontId="3" fillId="12" borderId="11" xfId="0" applyFont="1" applyFill="1" applyBorder="1"/>
    <xf numFmtId="0" fontId="0" fillId="15" borderId="16" xfId="0" applyFill="1" applyBorder="1" applyAlignment="1"/>
    <xf numFmtId="0" fontId="9" fillId="8" borderId="16" xfId="0" applyFont="1" applyFill="1" applyBorder="1" applyAlignment="1"/>
    <xf numFmtId="0" fontId="9" fillId="8" borderId="0" xfId="0" applyFont="1" applyFill="1"/>
    <xf numFmtId="0" fontId="7" fillId="12" borderId="13" xfId="0" applyFont="1" applyFill="1" applyBorder="1"/>
    <xf numFmtId="0" fontId="21" fillId="0" borderId="0" xfId="0" applyFont="1"/>
    <xf numFmtId="0" fontId="0" fillId="12" borderId="16" xfId="0" applyFill="1" applyBorder="1" applyAlignment="1"/>
    <xf numFmtId="0" fontId="9" fillId="12" borderId="16" xfId="0" applyFont="1" applyFill="1" applyBorder="1" applyAlignment="1"/>
    <xf numFmtId="0" fontId="18" fillId="12" borderId="2" xfId="0" applyFont="1" applyFill="1" applyBorder="1"/>
    <xf numFmtId="0" fontId="6" fillId="12" borderId="11" xfId="0" applyFont="1" applyFill="1" applyBorder="1"/>
    <xf numFmtId="0" fontId="2" fillId="16" borderId="8" xfId="0" applyFont="1" applyFill="1" applyBorder="1"/>
    <xf numFmtId="0" fontId="2" fillId="15" borderId="2" xfId="0" applyFont="1" applyFill="1" applyBorder="1"/>
    <xf numFmtId="0" fontId="0" fillId="2" borderId="11" xfId="0" applyFont="1" applyFill="1" applyBorder="1"/>
    <xf numFmtId="0" fontId="0" fillId="17" borderId="2" xfId="0" applyFill="1" applyBorder="1"/>
    <xf numFmtId="0" fontId="0" fillId="17" borderId="0" xfId="0" applyFill="1"/>
    <xf numFmtId="0" fontId="7" fillId="4" borderId="18" xfId="0" applyFont="1" applyFill="1" applyBorder="1"/>
    <xf numFmtId="0" fontId="8" fillId="0" borderId="14" xfId="0" applyFont="1" applyBorder="1" applyAlignment="1">
      <alignment horizontal="center"/>
    </xf>
    <xf numFmtId="0" fontId="16" fillId="9" borderId="14" xfId="0" applyFont="1" applyFill="1" applyBorder="1" applyAlignment="1">
      <alignment horizontal="center"/>
    </xf>
    <xf numFmtId="0" fontId="7" fillId="18" borderId="22" xfId="0" applyFont="1" applyFill="1" applyBorder="1"/>
    <xf numFmtId="0" fontId="9" fillId="18" borderId="22" xfId="0" applyFont="1" applyFill="1" applyBorder="1"/>
    <xf numFmtId="0" fontId="22" fillId="17" borderId="1" xfId="0" applyFont="1" applyFill="1" applyBorder="1"/>
    <xf numFmtId="0" fontId="7" fillId="17" borderId="1" xfId="0" applyFont="1" applyFill="1" applyBorder="1"/>
    <xf numFmtId="0" fontId="9" fillId="18" borderId="20" xfId="0" applyFont="1" applyFill="1" applyBorder="1"/>
    <xf numFmtId="0" fontId="9" fillId="18" borderId="21" xfId="0" applyFont="1" applyFill="1" applyBorder="1"/>
    <xf numFmtId="0" fontId="1" fillId="18" borderId="9" xfId="0" applyFont="1" applyFill="1" applyBorder="1"/>
    <xf numFmtId="0" fontId="9" fillId="0" borderId="19" xfId="0" applyFont="1" applyBorder="1"/>
    <xf numFmtId="0" fontId="7" fillId="17" borderId="2" xfId="0" applyFont="1" applyFill="1" applyBorder="1"/>
    <xf numFmtId="0" fontId="2" fillId="19" borderId="0" xfId="0" applyFont="1" applyFill="1"/>
    <xf numFmtId="0" fontId="0" fillId="19" borderId="2" xfId="0" applyFill="1" applyBorder="1"/>
    <xf numFmtId="0" fontId="0" fillId="19" borderId="0" xfId="0" applyFill="1"/>
    <xf numFmtId="0" fontId="1" fillId="12" borderId="11" xfId="0" applyFont="1" applyFill="1" applyBorder="1" applyAlignment="1">
      <alignment horizontal="center"/>
    </xf>
    <xf numFmtId="0" fontId="3" fillId="9" borderId="11" xfId="0" applyFont="1" applyFill="1" applyBorder="1"/>
    <xf numFmtId="0" fontId="9" fillId="5" borderId="16" xfId="0" applyFont="1" applyFill="1" applyBorder="1" applyAlignment="1"/>
    <xf numFmtId="0" fontId="2" fillId="20" borderId="2" xfId="0" applyFont="1" applyFill="1" applyBorder="1"/>
    <xf numFmtId="0" fontId="0" fillId="2" borderId="3" xfId="0" applyFont="1" applyFill="1" applyBorder="1" applyAlignment="1">
      <alignment horizontal="center"/>
    </xf>
    <xf numFmtId="0" fontId="8" fillId="2" borderId="0" xfId="0" applyFont="1" applyFill="1"/>
    <xf numFmtId="0" fontId="23" fillId="0" borderId="0" xfId="0" applyFont="1"/>
    <xf numFmtId="0" fontId="24" fillId="9" borderId="11" xfId="0" applyFont="1" applyFill="1" applyBorder="1"/>
    <xf numFmtId="0" fontId="27" fillId="9" borderId="0" xfId="0" applyFont="1" applyFill="1"/>
    <xf numFmtId="0" fontId="23" fillId="9" borderId="11" xfId="0" applyFont="1" applyFill="1" applyBorder="1" applyAlignment="1">
      <alignment horizontal="center"/>
    </xf>
    <xf numFmtId="0" fontId="25" fillId="2" borderId="11" xfId="0" applyFont="1" applyFill="1" applyBorder="1"/>
    <xf numFmtId="0" fontId="23" fillId="2" borderId="11" xfId="0" applyFont="1" applyFill="1" applyBorder="1"/>
    <xf numFmtId="0" fontId="25" fillId="2" borderId="0" xfId="0" applyFont="1" applyFill="1"/>
    <xf numFmtId="0" fontId="23" fillId="2" borderId="0" xfId="0" applyFont="1" applyFill="1"/>
    <xf numFmtId="0" fontId="23" fillId="2" borderId="11" xfId="0" applyFont="1" applyFill="1" applyBorder="1" applyAlignment="1"/>
    <xf numFmtId="0" fontId="26" fillId="2" borderId="11" xfId="0" applyFont="1" applyFill="1" applyBorder="1"/>
    <xf numFmtId="0" fontId="24" fillId="2" borderId="8" xfId="0" applyFont="1" applyFill="1" applyBorder="1"/>
    <xf numFmtId="0" fontId="24" fillId="2" borderId="11" xfId="0" applyFont="1" applyFill="1" applyBorder="1"/>
    <xf numFmtId="0" fontId="7" fillId="21" borderId="11" xfId="0" applyFont="1" applyFill="1" applyBorder="1"/>
    <xf numFmtId="0" fontId="0" fillId="21" borderId="11" xfId="0" applyFont="1" applyFill="1" applyBorder="1"/>
    <xf numFmtId="0" fontId="0" fillId="21" borderId="0" xfId="0" applyFill="1"/>
    <xf numFmtId="0" fontId="7" fillId="21" borderId="0" xfId="0" applyFont="1" applyFill="1"/>
    <xf numFmtId="0" fontId="0" fillId="21" borderId="11" xfId="0" applyFill="1" applyBorder="1"/>
    <xf numFmtId="0" fontId="0" fillId="21" borderId="11" xfId="0" applyFill="1" applyBorder="1" applyAlignment="1"/>
    <xf numFmtId="0" fontId="9" fillId="21" borderId="11" xfId="0" applyFont="1" applyFill="1" applyBorder="1"/>
    <xf numFmtId="0" fontId="2" fillId="21" borderId="8" xfId="0" applyFont="1" applyFill="1" applyBorder="1"/>
    <xf numFmtId="0" fontId="2" fillId="21" borderId="0" xfId="0" applyFont="1" applyFill="1"/>
    <xf numFmtId="0" fontId="1" fillId="21" borderId="0" xfId="0" applyFont="1" applyFill="1"/>
    <xf numFmtId="0" fontId="0" fillId="21" borderId="0" xfId="0" applyFill="1" applyAlignment="1">
      <alignment horizontal="center"/>
    </xf>
    <xf numFmtId="0" fontId="7" fillId="19" borderId="11" xfId="0" applyFont="1" applyFill="1" applyBorder="1"/>
    <xf numFmtId="0" fontId="0" fillId="19" borderId="11" xfId="0" applyFont="1" applyFill="1" applyBorder="1"/>
    <xf numFmtId="0" fontId="7" fillId="22" borderId="11" xfId="0" applyFont="1" applyFill="1" applyBorder="1"/>
    <xf numFmtId="0" fontId="0" fillId="22" borderId="11" xfId="0" applyFont="1" applyFill="1" applyBorder="1"/>
    <xf numFmtId="0" fontId="0" fillId="22" borderId="0" xfId="0" applyFill="1"/>
    <xf numFmtId="0" fontId="7" fillId="22" borderId="0" xfId="0" applyFont="1" applyFill="1"/>
    <xf numFmtId="0" fontId="0" fillId="22" borderId="11" xfId="0" applyFill="1" applyBorder="1"/>
    <xf numFmtId="0" fontId="0" fillId="22" borderId="0" xfId="0" applyFont="1" applyFill="1"/>
    <xf numFmtId="0" fontId="29" fillId="2" borderId="0" xfId="0" applyFont="1" applyFill="1"/>
    <xf numFmtId="0" fontId="8" fillId="23" borderId="11" xfId="0" applyFont="1" applyFill="1" applyBorder="1"/>
    <xf numFmtId="0" fontId="0" fillId="23" borderId="11" xfId="0" applyFont="1" applyFill="1" applyBorder="1"/>
    <xf numFmtId="0" fontId="0" fillId="23" borderId="0" xfId="0" applyFill="1"/>
    <xf numFmtId="0" fontId="30" fillId="23" borderId="11" xfId="0" applyFont="1" applyFill="1" applyBorder="1"/>
    <xf numFmtId="0" fontId="0" fillId="7" borderId="11" xfId="0" applyFill="1" applyBorder="1"/>
    <xf numFmtId="0" fontId="0" fillId="7" borderId="11" xfId="0" applyFill="1" applyBorder="1" applyAlignment="1"/>
    <xf numFmtId="0" fontId="9" fillId="7" borderId="11" xfId="0" applyFont="1" applyFill="1" applyBorder="1"/>
    <xf numFmtId="0" fontId="2" fillId="7" borderId="8" xfId="0" applyFont="1" applyFill="1" applyBorder="1"/>
    <xf numFmtId="0" fontId="2" fillId="7" borderId="11" xfId="0" applyFont="1" applyFill="1" applyBorder="1"/>
    <xf numFmtId="0" fontId="28" fillId="0" borderId="0" xfId="0" applyFont="1"/>
    <xf numFmtId="0" fontId="31" fillId="9" borderId="11" xfId="0" applyFont="1" applyFill="1" applyBorder="1"/>
    <xf numFmtId="0" fontId="31" fillId="0" borderId="11" xfId="0" applyFont="1" applyBorder="1"/>
    <xf numFmtId="0" fontId="28" fillId="0" borderId="11" xfId="0" applyFont="1" applyBorder="1"/>
    <xf numFmtId="0" fontId="31" fillId="0" borderId="0" xfId="0" applyFont="1"/>
    <xf numFmtId="0" fontId="28" fillId="9" borderId="9" xfId="0" applyFont="1" applyFill="1" applyBorder="1" applyAlignment="1"/>
    <xf numFmtId="0" fontId="32" fillId="9" borderId="0" xfId="0" applyFont="1" applyFill="1" applyBorder="1"/>
    <xf numFmtId="0" fontId="5" fillId="9" borderId="10" xfId="0" applyFont="1" applyFill="1" applyBorder="1" applyAlignment="1">
      <alignment horizontal="right"/>
    </xf>
    <xf numFmtId="0" fontId="5" fillId="9" borderId="8" xfId="0" applyFont="1" applyFill="1" applyBorder="1"/>
    <xf numFmtId="0" fontId="5" fillId="5" borderId="12" xfId="0" applyFont="1" applyFill="1" applyBorder="1"/>
    <xf numFmtId="0" fontId="33" fillId="8" borderId="12" xfId="0" applyFont="1" applyFill="1" applyBorder="1"/>
    <xf numFmtId="0" fontId="5" fillId="15" borderId="12" xfId="0" applyFont="1" applyFill="1" applyBorder="1" applyAlignment="1">
      <alignment horizontal="center"/>
    </xf>
    <xf numFmtId="0" fontId="0" fillId="7" borderId="11" xfId="0" applyFill="1" applyBorder="1" applyAlignment="1">
      <alignment horizontal="center"/>
    </xf>
    <xf numFmtId="0" fontId="0" fillId="7" borderId="11" xfId="0" applyFont="1" applyFill="1" applyBorder="1"/>
    <xf numFmtId="0" fontId="34" fillId="0" borderId="0" xfId="0" applyFont="1"/>
    <xf numFmtId="0" fontId="9" fillId="19" borderId="2" xfId="0" applyFont="1" applyFill="1" applyBorder="1"/>
    <xf numFmtId="0" fontId="1" fillId="12" borderId="11" xfId="0" applyFont="1" applyFill="1" applyBorder="1"/>
    <xf numFmtId="0" fontId="1" fillId="18" borderId="24" xfId="0" applyFont="1" applyFill="1" applyBorder="1"/>
    <xf numFmtId="0" fontId="1" fillId="18" borderId="23" xfId="0" applyFont="1" applyFill="1" applyBorder="1"/>
    <xf numFmtId="0" fontId="29" fillId="2" borderId="0" xfId="0" applyFont="1" applyFill="1" applyAlignment="1">
      <alignment vertical="center"/>
    </xf>
    <xf numFmtId="0" fontId="15" fillId="0" borderId="11" xfId="0" applyFont="1" applyBorder="1" applyAlignment="1">
      <alignment horizontal="center"/>
    </xf>
    <xf numFmtId="0" fontId="0" fillId="9" borderId="0" xfId="0" applyFont="1" applyFill="1"/>
  </cellXfs>
  <cellStyles count="1">
    <cellStyle name="Normal" xfId="0" builtinId="0"/>
  </cellStyles>
  <dxfs count="20">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EZ116"/>
  <sheetViews>
    <sheetView tabSelected="1" topLeftCell="A4" zoomScaleNormal="100" workbookViewId="0">
      <selection activeCell="I13" sqref="I13"/>
    </sheetView>
  </sheetViews>
  <sheetFormatPr defaultColWidth="0" defaultRowHeight="15" zeroHeight="1" x14ac:dyDescent="0.25"/>
  <cols>
    <col min="1" max="1" width="22.5703125" customWidth="1"/>
    <col min="2" max="2" width="15" customWidth="1"/>
    <col min="3" max="3" width="6.5703125" customWidth="1"/>
    <col min="4" max="4" width="6.28515625" customWidth="1"/>
    <col min="5" max="5" width="14.42578125" style="177" customWidth="1"/>
    <col min="6" max="6" width="11.140625" style="179" customWidth="1"/>
    <col min="7" max="7" width="11.42578125" style="176" customWidth="1"/>
    <col min="8" max="8" width="11" style="176" customWidth="1"/>
    <col min="9" max="9" width="12.140625" style="176" customWidth="1"/>
    <col min="10" max="10" width="10.5703125" style="177" customWidth="1"/>
    <col min="11" max="11" width="8.85546875" style="176" customWidth="1"/>
    <col min="12" max="12" width="4.7109375" style="19" customWidth="1"/>
    <col min="13" max="13" width="4.42578125" style="17" customWidth="1"/>
    <col min="14" max="14" width="4.28515625" customWidth="1"/>
    <col min="15" max="15" width="10.28515625" customWidth="1"/>
    <col min="16" max="16" width="10.85546875" customWidth="1"/>
    <col min="17" max="17" width="8.85546875" customWidth="1"/>
    <col min="18" max="18" width="8.85546875" style="17" customWidth="1"/>
    <col min="19" max="19" width="8.85546875" customWidth="1"/>
    <col min="20" max="20" width="8" customWidth="1"/>
    <col min="21" max="21" width="5.7109375" customWidth="1"/>
    <col min="22" max="22" width="8.85546875" hidden="1"/>
    <col min="29" max="16380" width="8.85546875" hidden="1"/>
    <col min="16381" max="16381" width="0.7109375" customWidth="1"/>
    <col min="16382" max="16382" width="1.42578125" customWidth="1"/>
    <col min="16383" max="16383" width="0.85546875" customWidth="1"/>
    <col min="16384" max="16384" width="1.28515625" customWidth="1"/>
  </cols>
  <sheetData>
    <row r="1" spans="1:20" ht="21.75" thickBot="1" x14ac:dyDescent="0.4">
      <c r="A1" s="25"/>
      <c r="D1" s="32"/>
      <c r="E1" s="204" t="s">
        <v>43</v>
      </c>
      <c r="F1" s="211"/>
      <c r="G1" s="118"/>
      <c r="H1"/>
      <c r="I1" s="33" t="s">
        <v>74</v>
      </c>
      <c r="J1" s="34"/>
      <c r="K1" s="35"/>
      <c r="L1" s="36"/>
      <c r="M1" s="37"/>
      <c r="N1" s="35"/>
      <c r="O1" s="35"/>
      <c r="P1" s="35"/>
    </row>
    <row r="2" spans="1:20" x14ac:dyDescent="0.25">
      <c r="B2" s="138" t="s">
        <v>77</v>
      </c>
      <c r="C2" s="135"/>
      <c r="D2" s="136"/>
      <c r="E2" s="130" t="s">
        <v>102</v>
      </c>
      <c r="F2" s="16">
        <v>0.4</v>
      </c>
      <c r="G2" s="74">
        <v>0.24</v>
      </c>
      <c r="H2" s="74">
        <v>4.4000000000000004</v>
      </c>
      <c r="I2" s="74">
        <v>5.8</v>
      </c>
      <c r="J2" s="58"/>
      <c r="K2" s="58"/>
      <c r="L2" s="21"/>
      <c r="N2" s="6"/>
      <c r="O2" s="6"/>
      <c r="P2" s="6"/>
      <c r="Q2" s="6"/>
      <c r="R2" s="42"/>
      <c r="S2" s="6"/>
      <c r="T2" s="6"/>
    </row>
    <row r="3" spans="1:20" ht="18.75" x14ac:dyDescent="0.3">
      <c r="A3" s="1" t="s">
        <v>3</v>
      </c>
      <c r="B3" s="10" t="s">
        <v>87</v>
      </c>
      <c r="C3" s="137" t="s">
        <v>1</v>
      </c>
      <c r="D3" s="207" t="s">
        <v>2</v>
      </c>
      <c r="E3" s="51">
        <v>3.6</v>
      </c>
      <c r="F3" s="64">
        <v>5</v>
      </c>
      <c r="G3" s="75">
        <v>6.9</v>
      </c>
      <c r="H3" s="75">
        <v>9</v>
      </c>
      <c r="I3" s="75">
        <v>12</v>
      </c>
      <c r="J3" s="51">
        <v>17</v>
      </c>
      <c r="K3" s="84">
        <v>24</v>
      </c>
      <c r="L3" s="81"/>
      <c r="M3" s="22" t="s">
        <v>104</v>
      </c>
      <c r="N3" s="23"/>
      <c r="O3" s="8" t="s">
        <v>79</v>
      </c>
      <c r="Q3" s="3" t="s">
        <v>81</v>
      </c>
      <c r="R3" s="15" t="s">
        <v>82</v>
      </c>
    </row>
    <row r="4" spans="1:20" ht="19.5" thickBot="1" x14ac:dyDescent="0.35">
      <c r="A4" s="1" t="s">
        <v>4</v>
      </c>
      <c r="B4" s="148" t="s">
        <v>88</v>
      </c>
      <c r="C4" s="137" t="s">
        <v>0</v>
      </c>
      <c r="D4" s="208" t="s">
        <v>0</v>
      </c>
      <c r="E4" s="51">
        <v>1.3</v>
      </c>
      <c r="F4" s="64">
        <v>1.6</v>
      </c>
      <c r="G4" s="75">
        <v>1.8</v>
      </c>
      <c r="H4" s="75">
        <v>2.6</v>
      </c>
      <c r="I4" s="75">
        <v>3.4</v>
      </c>
      <c r="J4" s="51">
        <v>5</v>
      </c>
      <c r="K4" s="84">
        <v>8</v>
      </c>
      <c r="L4" s="82"/>
      <c r="M4" s="20" t="s">
        <v>105</v>
      </c>
      <c r="N4" s="24"/>
      <c r="O4" s="8" t="s">
        <v>80</v>
      </c>
      <c r="Q4" s="3" t="s">
        <v>9</v>
      </c>
    </row>
    <row r="5" spans="1:20" ht="15.75" thickBot="1" x14ac:dyDescent="0.3">
      <c r="A5" s="133" t="s">
        <v>89</v>
      </c>
      <c r="B5" s="134"/>
      <c r="C5" s="131">
        <v>1</v>
      </c>
      <c r="D5" s="132"/>
      <c r="E5" s="129" t="s">
        <v>10</v>
      </c>
      <c r="F5" s="65" t="s">
        <v>11</v>
      </c>
      <c r="G5" s="52" t="s">
        <v>12</v>
      </c>
      <c r="H5" s="55" t="s">
        <v>13</v>
      </c>
      <c r="I5" s="52" t="s">
        <v>14</v>
      </c>
      <c r="J5" s="52" t="s">
        <v>15</v>
      </c>
      <c r="K5" s="85" t="s">
        <v>103</v>
      </c>
      <c r="L5" s="82"/>
      <c r="M5" s="18" t="s">
        <v>44</v>
      </c>
      <c r="N5" s="27"/>
      <c r="O5" s="13" t="s">
        <v>5</v>
      </c>
      <c r="P5" s="4"/>
      <c r="Q5" s="7" t="s">
        <v>6</v>
      </c>
      <c r="R5" s="41" t="s">
        <v>7</v>
      </c>
      <c r="S5" s="9" t="s">
        <v>8</v>
      </c>
    </row>
    <row r="6" spans="1:20" ht="15.75" thickBot="1" x14ac:dyDescent="0.3">
      <c r="A6" s="10" t="s">
        <v>90</v>
      </c>
      <c r="B6" s="5"/>
      <c r="C6" s="128"/>
      <c r="D6" s="38"/>
      <c r="E6" s="53"/>
      <c r="F6" s="66"/>
      <c r="G6" s="28"/>
      <c r="H6" s="28"/>
      <c r="I6" s="28"/>
      <c r="J6" s="53"/>
      <c r="K6" s="86" t="s">
        <v>46</v>
      </c>
      <c r="L6" s="83"/>
      <c r="M6" s="115"/>
      <c r="N6" s="114"/>
      <c r="O6" s="26">
        <f>(E6*$E$3+F6*$F$3+G6*$G$3+H6*$H$3+I6*$I$3+J6*$J$3)*($C$5*C6)</f>
        <v>0</v>
      </c>
      <c r="P6" s="126"/>
      <c r="Q6" s="14">
        <f>(E6*$E$4+F6*$F$4+G6*$G$4+H6*$H$4+I6*$I$4+J6*$J$4)*($D$5*D6)+(E6*$E$3+F6*$F$3+G6*$G$3+H6*$H$3+I6*$I$3+J6*$J$3)*(L6*$D$5*C6)</f>
        <v>0</v>
      </c>
      <c r="R6" s="43">
        <f>(E6*$E$4+F6*$F$4+G6*$G$4+H6*$H$4+I6*$I$4+J6*$J$4)*($D$5*D6)+(E6*$E$3+F6*$F$3+G6*$G$3+H6*$H$3+I6*$I$3+J6*$J$3)*(M6*$D$5*C6)</f>
        <v>0</v>
      </c>
      <c r="S6" s="45">
        <f>(E6*$E$4+F6*$F$4+G6*$G$4+H6*$H$4+I6*$I$4+J6*$J$4)*($D$5*D6)+(E6*$E$3+F6*$F$3+G6*$G$3+H6*$H$3+I6*$I$3+J6*$J$3)*(N6*$D$5*C6)</f>
        <v>0</v>
      </c>
      <c r="T6" s="127"/>
    </row>
    <row r="7" spans="1:20" ht="15.75" thickBot="1" x14ac:dyDescent="0.3">
      <c r="A7" s="11" t="s">
        <v>75</v>
      </c>
      <c r="B7" s="12"/>
      <c r="C7" s="49"/>
      <c r="D7" s="50"/>
      <c r="E7" s="53"/>
      <c r="F7" s="66"/>
      <c r="G7" s="53"/>
      <c r="H7" s="53"/>
      <c r="I7" s="125"/>
      <c r="J7" s="53"/>
      <c r="K7" s="86" t="s">
        <v>45</v>
      </c>
      <c r="L7" s="83"/>
      <c r="M7" s="115"/>
      <c r="N7" s="114"/>
      <c r="O7" s="26">
        <f>(E7*$E$3+F7*$F$3+G7*$G$3+H7*$H$3+I7*$I$3+J7*$J$3)*($C$5*C7)</f>
        <v>0</v>
      </c>
      <c r="P7" s="126"/>
      <c r="Q7" s="14">
        <f>(E7*$E$4+F7*$F$4+G7*$G$4+H7*$H$4+I7*$I$4+J7*$J$4)*($D$5*D7)+(E7*$E$3+F7*$F$3+G7*$G$3+H7*$H$3+I7*$I$3+J7*$J$3)*(L7*$D$5*C7)</f>
        <v>0</v>
      </c>
      <c r="R7" s="43">
        <f>(E7*$E$4+F7*$F$4+G7*$G$4+H7*$H$4+I7*$I$4+J7*$J$4)*($D$5*D7)+(E7*$E$3+F7*$F$3+G7*$G$3+H7*$H$3+I7*$I$3+J7*$J$3)*(M7*$D$5*C7)</f>
        <v>0</v>
      </c>
      <c r="S7" s="45">
        <f t="shared" ref="S7:S22" si="0">(E7*$E$4+F7*$F$4+G7*$G$4+H7*$H$4+I7*$I$4+J7*$J$4)*($D$5*D7)+(E7*$E$3+F7*$F$3+G7*$G$3+H7*$H$3+I7*$I$3+J7*$J$3)*(N7*$D$5*C7)</f>
        <v>0</v>
      </c>
      <c r="T7" s="127"/>
    </row>
    <row r="8" spans="1:20" ht="15.75" thickBot="1" x14ac:dyDescent="0.3">
      <c r="A8" s="10" t="s">
        <v>16</v>
      </c>
      <c r="B8" s="5"/>
      <c r="C8" s="49"/>
      <c r="D8" s="50"/>
      <c r="E8" s="53"/>
      <c r="F8" s="66"/>
      <c r="G8" s="53"/>
      <c r="H8" s="53"/>
      <c r="I8" s="53"/>
      <c r="J8" s="53"/>
      <c r="K8" s="53"/>
      <c r="L8" s="83"/>
      <c r="M8" s="115"/>
      <c r="N8" s="114"/>
      <c r="O8" s="26">
        <f>(E8*$E$3+F8*$F$3+G8*$G$3+H8*$H$3+I8*$I$3+J8*$J$3+K8*K3)*($C$5*C8)</f>
        <v>0</v>
      </c>
      <c r="P8" s="141"/>
      <c r="Q8" s="14">
        <f>(E8*$E$4+F8*$F$4+G8*$G$4+H8*$H$4+I8*$I$4+J8*$J$4+K8*K4)*($D$5*D8)+(E8*$E$3+F8*$F$3+G8*$G$3+H8*$H$3+I8*$I$3+J8*$J$3+K8*K3)*(L8*$D$5*C8)</f>
        <v>0</v>
      </c>
      <c r="R8" s="43">
        <f>(E8*$E$4+F8*$F$4+G8*$G$4+H8*$H$4+I8*$I$4+J8*$J$4+K8*K4)*($D$5*D8)+(E8*$E$3+F8*$F$3+G8*$G$3+H8*$H$3+I8*$I$3+J8*$J$3+K8*K3)*(M8*$D$5*C8)</f>
        <v>0</v>
      </c>
      <c r="S8" s="45">
        <f>(E8*$E$4+F8*$F$4+G8*$G$4+H8*$H$4+I8*$I$4+J8*$J$4+K8*K4)*($D$5*D8)+(E8*$E$3+F8*$F$3+G8*$G$3+H8*$H$3+I8*$I$3+J8*$J$3+K8*K3)*(N8*$D$5*C8)</f>
        <v>0</v>
      </c>
      <c r="T8" s="142"/>
    </row>
    <row r="9" spans="1:20" ht="15.75" thickBot="1" x14ac:dyDescent="0.3">
      <c r="A9" s="11" t="s">
        <v>17</v>
      </c>
      <c r="B9" s="12"/>
      <c r="C9" s="49"/>
      <c r="D9" s="50"/>
      <c r="E9" s="206" t="s">
        <v>119</v>
      </c>
      <c r="F9" s="67"/>
      <c r="G9" s="76"/>
      <c r="H9" s="76"/>
      <c r="I9" s="76"/>
      <c r="J9" s="54"/>
      <c r="K9" s="28"/>
      <c r="L9" s="83"/>
      <c r="M9" s="115"/>
      <c r="N9" s="114"/>
      <c r="O9" s="26">
        <f>(C9*K3)*(C9*C5*K9)</f>
        <v>0</v>
      </c>
      <c r="P9" s="141"/>
      <c r="Q9" s="14">
        <f>(D5*D9*K4)+(C9*D5*K3*L9)</f>
        <v>0</v>
      </c>
      <c r="R9" s="43">
        <f>(D5*D9*K4)+(C9*D5*K3*M9)</f>
        <v>0</v>
      </c>
      <c r="S9" s="108">
        <f>(D5*D9*K4)+(C9*D5*K3*N9)</f>
        <v>0</v>
      </c>
      <c r="T9" s="142"/>
    </row>
    <row r="10" spans="1:20" ht="15.75" thickBot="1" x14ac:dyDescent="0.3">
      <c r="A10" s="10" t="s">
        <v>18</v>
      </c>
      <c r="B10" s="5"/>
      <c r="C10" s="49"/>
      <c r="D10" s="50"/>
      <c r="E10" s="206" t="s">
        <v>120</v>
      </c>
      <c r="F10" s="67"/>
      <c r="G10" s="76"/>
      <c r="H10" s="76"/>
      <c r="I10" s="76"/>
      <c r="J10" s="54"/>
      <c r="K10" s="28"/>
      <c r="L10" s="83"/>
      <c r="M10" s="115"/>
      <c r="N10" s="114"/>
      <c r="O10" s="26">
        <f>(C5*C10*K10)*C10*K3</f>
        <v>0</v>
      </c>
      <c r="P10" s="205"/>
      <c r="Q10" s="14">
        <f>(D6*D10*K4)+(C10*D5*K3*L10)</f>
        <v>0</v>
      </c>
      <c r="R10" s="43">
        <f>(D5*D10*K4)+(C10*D5*K3*M10)</f>
        <v>0</v>
      </c>
      <c r="S10" s="108">
        <f>(D5*D10*K4)+(C10*D5*K3*N10)</f>
        <v>0</v>
      </c>
      <c r="T10" s="142"/>
    </row>
    <row r="11" spans="1:20" ht="15.75" thickBot="1" x14ac:dyDescent="0.3">
      <c r="A11" s="3" t="s">
        <v>19</v>
      </c>
      <c r="C11" s="49"/>
      <c r="D11" s="50"/>
      <c r="E11" s="54"/>
      <c r="F11" s="68"/>
      <c r="G11" s="28"/>
      <c r="H11" s="76"/>
      <c r="I11" s="76"/>
      <c r="J11" s="54"/>
      <c r="K11" s="76"/>
      <c r="L11" s="83"/>
      <c r="M11" s="115"/>
      <c r="N11" s="114"/>
      <c r="O11" s="26">
        <f>(C5*C11)*G11*G3</f>
        <v>0</v>
      </c>
      <c r="P11" s="139"/>
      <c r="Q11" s="14">
        <f>(D5*C11*G11*G3*L11)</f>
        <v>0</v>
      </c>
      <c r="R11" s="43">
        <f>(D5*C11*G11*G3*M11)</f>
        <v>0</v>
      </c>
      <c r="S11" s="45">
        <f>(D5*C11*G11*G3*N11)</f>
        <v>0</v>
      </c>
      <c r="T11" s="127"/>
    </row>
    <row r="12" spans="1:20" ht="15.75" thickBot="1" x14ac:dyDescent="0.3">
      <c r="A12" s="10" t="s">
        <v>20</v>
      </c>
      <c r="B12" s="5"/>
      <c r="C12" s="49"/>
      <c r="D12" s="50"/>
      <c r="E12" s="53"/>
      <c r="F12" s="69"/>
      <c r="G12" s="28"/>
      <c r="H12" s="28"/>
      <c r="I12" s="28"/>
      <c r="J12" s="53"/>
      <c r="K12" s="28"/>
      <c r="L12" s="83"/>
      <c r="M12" s="115"/>
      <c r="N12" s="114"/>
      <c r="O12" s="26">
        <f>(E12*$E$3+F12*$F$3+G12*$G$3+H12*$H$3+I12*$I$3+J12*$J$3+K12*K3)*($C$5*C12)</f>
        <v>0</v>
      </c>
      <c r="P12" s="141" t="s">
        <v>43</v>
      </c>
      <c r="Q12" s="14">
        <f>(E12*$E$4+F12*$F$4+G12*$G$4+H12*$H$4+I12*$I$4+J12*$J$4+K12*K4)*($D$5*D12)+(E12*$E$3+F12*$F$3+G12*$G$3+H12*$H$3+I12*$I$3+J12*$J$3+K12*K3)*(L12*$D$5*C12)</f>
        <v>0</v>
      </c>
      <c r="R12" s="43">
        <f>(E12*$E$4+F12*$F$4+G12*$G$4+H12*$H$4+I12*$I$4+J12*$J$4+K12*K4)*($D$5*D12)+(E12*$E$3+F12*$F$3+G12*$G$3+H12*$H$3+I12*$I$3+J12*$J$3+K3*K12)*(M12*$D$5*C12)</f>
        <v>0</v>
      </c>
      <c r="S12" s="45">
        <f>(E12*$E$4+F12*$F$4+G12*$G$4+H12*$H$4+I12*$I$4+J12*$J$4+K12*K4)*($D$5*D12)+(E12*$E$3+F12*$F$3+G12*$G$3+H12*$H$3+I12*$I$3+J12*$J$3+K12*K3)*(N12*$D$5*C12)</f>
        <v>0</v>
      </c>
      <c r="T12" s="142"/>
    </row>
    <row r="13" spans="1:20" ht="15.75" thickBot="1" x14ac:dyDescent="0.3">
      <c r="A13" s="10" t="s">
        <v>21</v>
      </c>
      <c r="B13" s="5"/>
      <c r="C13" s="49"/>
      <c r="D13" s="50"/>
      <c r="E13" s="53"/>
      <c r="F13" s="66"/>
      <c r="G13" s="28"/>
      <c r="H13" s="28"/>
      <c r="I13" s="28"/>
      <c r="J13" s="53"/>
      <c r="K13" s="28"/>
      <c r="L13" s="83"/>
      <c r="M13" s="115"/>
      <c r="N13" s="114"/>
      <c r="O13" s="26">
        <f>(E13*$E$3+F13*$F$3+G13*$G$3+H13*$H$3+I13*$I$3+J13*$J$3+K13*K3)*($C$5*C13)</f>
        <v>0</v>
      </c>
      <c r="P13" s="141"/>
      <c r="Q13" s="14">
        <f>(E13*$E$4+F13*$F$4+G13*$G$4+H13*$H$4+I13*$I$4+J13*$J$4+K13*K4)*($D$5*D13)+(E13*$E$3+F13*$F$3+G13*$G$3+H13*$H$3+I13*$I$3+J13*$J$3+K13*K3)*(L13*$D$5*C13)</f>
        <v>0</v>
      </c>
      <c r="R13" s="43">
        <f>(E13*$E$4+F13*$F$4+G13*$G$4+H13*$H$4+I13*$I$4+J13*$J$4+K13*K4)*($D$5*D13)+(E13*$E$3+F13*$F$3+G13*$G$3+H13*$H$3+I13*$I$3+J13*$J$3+K3*K13)*(M13*$D$5*C13)</f>
        <v>0</v>
      </c>
      <c r="S13" s="45">
        <f>(E13*$E$4+F13*$F$4+G13*$G$4+H13*$H$4+I13*$I$4+J13*$J$4+K13*K4)*($D$5*D13)+(E13*$E$3+F13*$F$3+G13*$G$3+H13*$H$3+I13*$I$3+J13*$J$3+K13*K3)*(N13*$D$5*C13)</f>
        <v>0</v>
      </c>
      <c r="T13" s="142"/>
    </row>
    <row r="14" spans="1:20" s="3" customFormat="1" ht="15.75" thickBot="1" x14ac:dyDescent="0.3">
      <c r="A14" s="10" t="s">
        <v>47</v>
      </c>
      <c r="B14" s="10"/>
      <c r="C14" s="49"/>
      <c r="D14" s="50"/>
      <c r="E14" s="56"/>
      <c r="F14" s="102"/>
      <c r="G14" s="99"/>
      <c r="H14" s="99"/>
      <c r="I14" s="99"/>
      <c r="J14" s="56"/>
      <c r="K14" s="99"/>
      <c r="L14" s="83"/>
      <c r="M14" s="115"/>
      <c r="N14" s="114"/>
      <c r="O14" s="26">
        <f>(E14*E3+F14*F3+G14*G3+H14*H3+I14*I3+J14*J3+K14*K3)*(C5*C14)</f>
        <v>0</v>
      </c>
      <c r="P14" s="141"/>
      <c r="Q14" s="14">
        <f>(E14*$E$4+F14*$F$4+G14*$G$4+H14*$H$4+I14*$I$4+J14*$J$4+K14*K4)*($D$5*D14)+(E14*$E$3+F14*$F$3+G14*$G$3+H14*$H$3+I14*$I$3+J14*$J$3+K14*K3)*(L14*$D$5*C14)</f>
        <v>0</v>
      </c>
      <c r="R14" s="43">
        <f>(E14*$E$4+F14*$F$4+G14*$G$4+H14*$H$4+I14*$I$4+J14*$J$4+K14*K4)*($D$5*D14)+(E14*$E$3+F14*$F$3+G14*$G$3+H14*$H$3+I14*$I$3+J14*$J$3+K14*K3)*(M14*$D$5*C14)</f>
        <v>0</v>
      </c>
      <c r="S14" s="45">
        <f>(E14*$E$4+F14*$F$4+G14*$G$4+H14*$H$4+I14*$I$4+J14*$J$4+K14*K4)*($D$5*D14)+(E14*$E$3+F14*$F$3+G14*$G$3+H14*$H$3+I14*$I$3+J14*$J$3+K14*K3)*(N14*$D$5*C14)</f>
        <v>0</v>
      </c>
      <c r="T14" s="140"/>
    </row>
    <row r="15" spans="1:20" ht="15.75" thickBot="1" x14ac:dyDescent="0.3">
      <c r="A15" s="3" t="s">
        <v>22</v>
      </c>
      <c r="C15" s="49"/>
      <c r="D15" s="50"/>
      <c r="E15" s="54"/>
      <c r="F15" s="67"/>
      <c r="G15" s="28"/>
      <c r="H15" s="76"/>
      <c r="I15" s="76"/>
      <c r="J15" s="54"/>
      <c r="K15" s="76"/>
      <c r="L15" s="83"/>
      <c r="M15" s="115"/>
      <c r="N15" s="114"/>
      <c r="O15" s="26">
        <f>G15*G3*($C$5*C15)</f>
        <v>0</v>
      </c>
      <c r="P15" s="141"/>
      <c r="Q15" s="14">
        <f>(G15*G3)*($D$5*D15)+(G15*G3)*(L15*$D$5*C15)</f>
        <v>0</v>
      </c>
      <c r="R15" s="43">
        <f>(G15*G3)*($D$5*D15)+(G15*G3)*(M15*$D$5*C15)</f>
        <v>0</v>
      </c>
      <c r="S15" s="45">
        <f>(G15*G3)*($D$5*D15)+(G15*G3)*(N15*$D$5*C15)</f>
        <v>0</v>
      </c>
      <c r="T15" s="142"/>
    </row>
    <row r="16" spans="1:20" ht="15.75" thickBot="1" x14ac:dyDescent="0.3">
      <c r="A16" s="10" t="s">
        <v>24</v>
      </c>
      <c r="B16" s="5"/>
      <c r="C16" s="49"/>
      <c r="D16" s="50"/>
      <c r="E16" s="53"/>
      <c r="F16" s="66"/>
      <c r="G16" s="28"/>
      <c r="H16" s="28"/>
      <c r="I16" s="28"/>
      <c r="J16" s="53"/>
      <c r="K16" s="28"/>
      <c r="L16" s="83"/>
      <c r="M16" s="115"/>
      <c r="N16" s="114"/>
      <c r="O16" s="26">
        <f>(E16*$E$3+F16*$F$3+G16*$G$3+H16*$H$3+I16*$I$3+J16*$J$3+K16*K3)*($C$5*C16)</f>
        <v>0</v>
      </c>
      <c r="P16" s="141"/>
      <c r="Q16" s="14">
        <f>(E16*$E$4+F16*$F$4+G16*$G$4+H16*$H$4+I16*$I$4+J16*$J$4+K16*K4)*($D$5*D16)+(E16*$E$3+F16*$F$3+G16*$G$3+H16*$H$3+I16*$I$3+J16*$J$3+K16*K3)*(L16*$D$5*C16)</f>
        <v>0</v>
      </c>
      <c r="R16" s="43">
        <f>(E16*$E$4+F16*$F$4+G16*$G$4+H16*$H$4+I16*$I$4+J16*$J$4+K16*K4)*($D$5*D16)+(E16*$E$3+F16*$F$3+G16*$G$3+H16*$H$3+I16*$I$3+J16*$J$3+K3)*(M16*$D$5*C16)</f>
        <v>0</v>
      </c>
      <c r="S16" s="45">
        <f>(E16*$E$4+F16*$F$4+G16*$G$4+H16*$H$4+I16*$I$4+J16*$J$4+K16*K4)*($D$5*D16)+(E16*$E$3+F16*$F$3+G16*$G$3+H16*$H$3+I16*$I$3+J16*$J$3+K16*K3)*(N16*$D$5*C16)</f>
        <v>0</v>
      </c>
      <c r="T16" s="142"/>
    </row>
    <row r="17" spans="1:21" ht="15.75" thickBot="1" x14ac:dyDescent="0.3">
      <c r="A17" s="3" t="s">
        <v>25</v>
      </c>
      <c r="C17" s="49"/>
      <c r="D17" s="50"/>
      <c r="E17" s="53"/>
      <c r="F17" s="66"/>
      <c r="G17" s="28"/>
      <c r="H17" s="28"/>
      <c r="I17" s="28"/>
      <c r="J17" s="53"/>
      <c r="K17" s="28"/>
      <c r="L17" s="83"/>
      <c r="M17" s="115"/>
      <c r="N17" s="114"/>
      <c r="O17" s="26">
        <f>(E17*$E$3+F17*$F$3+G17*$G$3+H17*$H$3+I17*$I$3+J17*$J$3+K17*K3)*($C$5*C17)</f>
        <v>0</v>
      </c>
      <c r="P17" s="141"/>
      <c r="Q17" s="14">
        <f>(E17*$E$4+F17*$F$4+G17*$G$4+H17*$H$4+I17*$I$4+J17*$J$4+K4)*($D$5*D17)+(E17*$E$3+F17*$F$3+G17*$G$3+H17*$H$3+I17*$I$3+J17*$J$3+K17*K3)*(L17*$D$5*C17)</f>
        <v>0</v>
      </c>
      <c r="R17" s="43">
        <f>(E17*$E$4+F17*$F$4+G17*$G$4+H17*$H$4+I17*$I$4+J17*$J$4+K17*K4)*($D$5*D17)+(E17*$E$3+F17*$F$3+G17*$G$3+H17*$H$3+I17*$I$3+J17*$J$3+K17*K3)*(M17*$D$5*C17)</f>
        <v>0</v>
      </c>
      <c r="S17" s="45">
        <f>(E17*$E$4+F17*$F$4+G17*$G$4+H17*$H$4+I17*$I$4+J17*$J$4+K17*K4)*($D$5*D17)+(E17*$E$3+F17*$F$3+G17*$G$3+H17*$H$3+I17*$I$3+J17*$J$3+K3*K17)*(N17*$D$5*C17)</f>
        <v>0</v>
      </c>
      <c r="T17" s="142"/>
    </row>
    <row r="18" spans="1:21" ht="15.75" thickBot="1" x14ac:dyDescent="0.3">
      <c r="A18" s="10" t="s">
        <v>26</v>
      </c>
      <c r="B18" s="5"/>
      <c r="C18" s="49"/>
      <c r="D18" s="50"/>
      <c r="E18" s="54"/>
      <c r="F18" s="66"/>
      <c r="G18" s="76"/>
      <c r="H18" s="76"/>
      <c r="I18" s="76"/>
      <c r="J18" s="54"/>
      <c r="K18" s="76"/>
      <c r="L18" s="83"/>
      <c r="M18" s="115"/>
      <c r="N18" s="114"/>
      <c r="O18" s="26">
        <f t="shared" ref="O18:O22" si="1">(E18*$E$3+F18*$F$3+G18*$G$3+H18*$H$3+I18*$I$3+J18*$J$3)*($C$5*C18)</f>
        <v>0</v>
      </c>
      <c r="P18" s="141"/>
      <c r="Q18" s="14">
        <f t="shared" ref="Q18:Q22" si="2">(E18*$E$4+F18*$F$4+G18*$G$4+H18*$H$4+I18*$I$4+J18*$J$4)*($D$5*D18)+(E18*$E$3+F18*$F$3+G18*$G$3+H18*$H$3+I18*$I$3+J18*$J$3)*(L18*$D$5*C18)</f>
        <v>0</v>
      </c>
      <c r="R18" s="43">
        <f t="shared" ref="R18:R22" si="3">(E18*$E$4+F18*$F$4+G18*$G$4+H18*$H$4+I18*$I$4+J18*$J$4)*($D$5*D18)+(E18*$E$3+F18*$F$3+G18*$G$3+H18*$H$3+I18*$I$3+J18*$J$3)*(M18*$D$5*C18)</f>
        <v>0</v>
      </c>
      <c r="S18" s="45">
        <f t="shared" si="0"/>
        <v>0</v>
      </c>
      <c r="T18" s="142"/>
      <c r="U18" s="32"/>
    </row>
    <row r="19" spans="1:21" ht="15.75" thickBot="1" x14ac:dyDescent="0.3">
      <c r="A19" s="3" t="s">
        <v>27</v>
      </c>
      <c r="C19" s="49"/>
      <c r="D19" s="50"/>
      <c r="E19" s="206" t="s">
        <v>86</v>
      </c>
      <c r="F19" s="67"/>
      <c r="G19" s="76"/>
      <c r="H19" s="76"/>
      <c r="I19" s="76"/>
      <c r="J19" s="53"/>
      <c r="K19" s="76"/>
      <c r="L19" s="83"/>
      <c r="M19" s="115"/>
      <c r="N19" s="114"/>
      <c r="O19" s="26">
        <f>(C5*C19)*(J19*J3)</f>
        <v>0</v>
      </c>
      <c r="P19" s="141"/>
      <c r="Q19" s="14">
        <f>(C5*C19*L19)*(J19*J3)+(D5*D19*G3)*(D5*D19)</f>
        <v>0</v>
      </c>
      <c r="R19" s="43">
        <f>(C5*C19*M19)*(J19*J3)+(D5*D19*G3)*(D5*D19)</f>
        <v>0</v>
      </c>
      <c r="S19" s="45">
        <f>(C5*C19*N19)*(J19*J3)+(D5*D19*G3)*(D5*D19)</f>
        <v>0</v>
      </c>
      <c r="T19" s="142"/>
    </row>
    <row r="20" spans="1:21" ht="15.75" thickBot="1" x14ac:dyDescent="0.3">
      <c r="A20" s="10" t="s">
        <v>28</v>
      </c>
      <c r="B20" s="5"/>
      <c r="C20" s="49"/>
      <c r="D20" s="50"/>
      <c r="E20" s="54"/>
      <c r="F20" s="67"/>
      <c r="G20" s="28"/>
      <c r="H20" s="76"/>
      <c r="I20" s="76"/>
      <c r="J20" s="54"/>
      <c r="K20" s="76"/>
      <c r="L20" s="83">
        <v>1</v>
      </c>
      <c r="M20" s="115"/>
      <c r="N20" s="114"/>
      <c r="O20" s="26">
        <f>(E20*$E$3+F20*$F$3+G20*$G$3+H20*$H$3+I20*$I$3+J20*$J$3)*($C$5*C20)</f>
        <v>0</v>
      </c>
      <c r="P20" s="141"/>
      <c r="Q20" s="14">
        <f>(E20*$E$4+F20*$F$4+G20*$G$4+H20*$H$4+I20*$I$4+J20*$J$4)*($D$5*D20)+(E20*$E$3+F20*$F$3+G20*$G$3+H20*$H$3+I20*$I$3+J20*$J$3)*(L20*$D$5*C20)</f>
        <v>0</v>
      </c>
      <c r="R20" s="43">
        <f t="shared" si="3"/>
        <v>0</v>
      </c>
      <c r="S20" s="45">
        <f t="shared" si="0"/>
        <v>0</v>
      </c>
      <c r="T20" s="142"/>
    </row>
    <row r="21" spans="1:21" ht="15.75" thickBot="1" x14ac:dyDescent="0.3">
      <c r="A21" s="3" t="s">
        <v>29</v>
      </c>
      <c r="C21" s="49"/>
      <c r="D21" s="50"/>
      <c r="E21" s="54"/>
      <c r="F21" s="66"/>
      <c r="G21" s="76"/>
      <c r="H21" s="76"/>
      <c r="I21" s="76"/>
      <c r="J21" s="54"/>
      <c r="K21" s="76"/>
      <c r="L21" s="83"/>
      <c r="M21" s="115"/>
      <c r="N21" s="114"/>
      <c r="O21" s="26">
        <f t="shared" si="1"/>
        <v>0</v>
      </c>
      <c r="P21" s="141"/>
      <c r="Q21" s="14">
        <f t="shared" si="2"/>
        <v>0</v>
      </c>
      <c r="R21" s="43">
        <f t="shared" si="3"/>
        <v>0</v>
      </c>
      <c r="S21" s="45">
        <f t="shared" si="0"/>
        <v>0</v>
      </c>
      <c r="T21" s="142"/>
    </row>
    <row r="22" spans="1:21" ht="15.75" thickBot="1" x14ac:dyDescent="0.3">
      <c r="A22" s="10" t="s">
        <v>30</v>
      </c>
      <c r="B22" s="29" t="s">
        <v>48</v>
      </c>
      <c r="C22" s="49"/>
      <c r="D22" s="50"/>
      <c r="E22" s="53"/>
      <c r="F22" s="67"/>
      <c r="G22" s="76"/>
      <c r="H22" s="76"/>
      <c r="I22" s="76"/>
      <c r="J22" s="54"/>
      <c r="K22" s="76"/>
      <c r="L22" s="83"/>
      <c r="M22" s="115"/>
      <c r="N22" s="114"/>
      <c r="O22" s="26">
        <f t="shared" si="1"/>
        <v>0</v>
      </c>
      <c r="P22" s="141"/>
      <c r="Q22" s="14">
        <f t="shared" si="2"/>
        <v>0</v>
      </c>
      <c r="R22" s="43">
        <f t="shared" si="3"/>
        <v>0</v>
      </c>
      <c r="S22" s="45">
        <f t="shared" si="0"/>
        <v>0</v>
      </c>
      <c r="T22" s="142"/>
    </row>
    <row r="23" spans="1:21" ht="15.75" thickBot="1" x14ac:dyDescent="0.3">
      <c r="A23" s="3" t="s">
        <v>31</v>
      </c>
      <c r="C23" s="54"/>
      <c r="D23" s="117"/>
      <c r="E23" s="52" t="s">
        <v>37</v>
      </c>
      <c r="F23" s="65" t="s">
        <v>39</v>
      </c>
      <c r="G23" s="144" t="s">
        <v>32</v>
      </c>
      <c r="H23" s="79" t="s">
        <v>33</v>
      </c>
      <c r="I23" s="60" t="s">
        <v>106</v>
      </c>
      <c r="J23" s="52" t="s">
        <v>34</v>
      </c>
      <c r="K23" s="60" t="s">
        <v>35</v>
      </c>
      <c r="L23" s="119"/>
      <c r="M23" s="120"/>
      <c r="N23" s="119"/>
      <c r="O23" s="101"/>
      <c r="P23" s="46"/>
      <c r="Q23" s="47"/>
      <c r="R23" s="48"/>
      <c r="S23" s="47"/>
      <c r="T23" s="46"/>
    </row>
    <row r="24" spans="1:21" ht="15.75" thickBot="1" x14ac:dyDescent="0.3">
      <c r="A24" s="10"/>
      <c r="B24" s="5"/>
      <c r="C24" s="49"/>
      <c r="D24" s="50"/>
      <c r="E24" s="98"/>
      <c r="F24" s="70"/>
      <c r="G24" s="99"/>
      <c r="H24" s="99"/>
      <c r="I24" s="99"/>
      <c r="J24" s="56"/>
      <c r="K24" s="99"/>
      <c r="L24" s="145"/>
      <c r="M24" s="115"/>
      <c r="N24" s="114"/>
      <c r="O24" s="26">
        <f>(E24*1.8+F24*0.24+G24*3.4+H24*2.6+I24*3.6+J24*3.6+K24*3.6)*(C5*C24)</f>
        <v>0</v>
      </c>
      <c r="P24" s="142"/>
      <c r="Q24" s="14">
        <f>(E24*1.8+F24*0.24+G24*3.4+H24*2.6+I24*3.6+J24*3.6+K24*3.6)*(D5*C24*L24)</f>
        <v>0</v>
      </c>
      <c r="R24" s="43">
        <f>(E24*1.8+F24*0.24+G24*3.4+H24*2.6+I24*3.6+J24*3.6+K24*3.6)*(D5*C24*M24)</f>
        <v>0</v>
      </c>
      <c r="S24" s="109">
        <f>(E24*1.8+F24*0.24+G24*3.4+H24*2.6+I24*3.6+J24*3.6+K24*3.6)*(D5*C24*N24)</f>
        <v>0</v>
      </c>
      <c r="T24" s="142"/>
    </row>
    <row r="25" spans="1:21" ht="15.75" thickBot="1" x14ac:dyDescent="0.3">
      <c r="A25" s="3" t="s">
        <v>76</v>
      </c>
      <c r="C25" s="54"/>
      <c r="D25" s="117"/>
      <c r="E25" s="55" t="s">
        <v>38</v>
      </c>
      <c r="F25" s="72" t="s">
        <v>56</v>
      </c>
      <c r="G25" s="46"/>
      <c r="H25" s="46"/>
      <c r="I25" s="46"/>
      <c r="J25" s="54"/>
      <c r="K25" s="76"/>
      <c r="L25" s="119"/>
      <c r="M25" s="120"/>
      <c r="N25" s="119"/>
      <c r="O25" s="100"/>
      <c r="P25" s="46"/>
      <c r="Q25" s="47"/>
      <c r="R25" s="48"/>
      <c r="S25" s="47"/>
      <c r="T25" s="46"/>
    </row>
    <row r="26" spans="1:21" ht="15.75" thickBot="1" x14ac:dyDescent="0.3">
      <c r="A26" s="10" t="s">
        <v>91</v>
      </c>
      <c r="B26" s="5"/>
      <c r="C26" s="49"/>
      <c r="D26" s="50"/>
      <c r="E26" s="56"/>
      <c r="F26" s="147"/>
      <c r="G26" s="143"/>
      <c r="H26" s="103"/>
      <c r="I26" s="113"/>
      <c r="J26" s="54"/>
      <c r="K26" s="76"/>
      <c r="L26" s="83"/>
      <c r="M26" s="115"/>
      <c r="N26" s="114"/>
      <c r="O26" s="26">
        <f>(E26*H2+F26*E4)*($C$5*C26)</f>
        <v>0</v>
      </c>
      <c r="P26" s="142"/>
      <c r="Q26" s="14">
        <f>(E26*4.4+F26*1.3)*(D5*C26*L26) +(E26*1.4+F26*0.4)*(D5*D26)</f>
        <v>0</v>
      </c>
      <c r="R26" s="43">
        <f>(E26*4.4+F26*1.3)*(D5*C26*M26) +(E26*1.4+F26*0.4)*(D5*D26)</f>
        <v>0</v>
      </c>
      <c r="S26" s="45">
        <f>(E26*4.4+F26*1.3)*(D5*C26*N26) +(E26*1.4+F26*0.4)*(D5*D26)</f>
        <v>0</v>
      </c>
      <c r="T26" s="142"/>
    </row>
    <row r="27" spans="1:21" ht="15.75" thickBot="1" x14ac:dyDescent="0.3">
      <c r="A27" s="10"/>
      <c r="B27" s="5"/>
      <c r="C27" s="54"/>
      <c r="D27" s="117"/>
      <c r="E27" s="110"/>
      <c r="F27" s="111"/>
      <c r="G27" s="60" t="s">
        <v>40</v>
      </c>
      <c r="H27" s="77" t="s">
        <v>41</v>
      </c>
      <c r="I27" s="80" t="s">
        <v>42</v>
      </c>
      <c r="J27" s="54"/>
      <c r="K27" s="76"/>
      <c r="L27" s="119"/>
      <c r="M27" s="120"/>
      <c r="N27" s="119"/>
      <c r="O27" s="101"/>
      <c r="P27" s="46"/>
      <c r="Q27" s="47"/>
      <c r="R27" s="48"/>
      <c r="S27" s="47"/>
      <c r="T27" s="46"/>
    </row>
    <row r="28" spans="1:21" ht="15.75" thickBot="1" x14ac:dyDescent="0.3">
      <c r="A28" s="10"/>
      <c r="B28" s="5"/>
      <c r="C28" s="49"/>
      <c r="D28" s="50"/>
      <c r="E28" s="110"/>
      <c r="F28" s="111"/>
      <c r="G28" s="61"/>
      <c r="H28" s="99"/>
      <c r="I28" s="99"/>
      <c r="J28" s="54"/>
      <c r="K28" s="76"/>
      <c r="L28" s="83"/>
      <c r="M28" s="115"/>
      <c r="N28" s="114"/>
      <c r="O28" s="146">
        <f>(G28*E4+H28*E4+I28*G2)*(C5*C28)</f>
        <v>0</v>
      </c>
      <c r="P28" s="142"/>
      <c r="Q28" s="14">
        <f>(G28*E4+H28*E4+I28*G2)*(C5*C28*L28*D5)</f>
        <v>0</v>
      </c>
      <c r="R28" s="43">
        <f>(G28*E4+H28*E4+I28*G2)*(C5*C28*M28*D5)</f>
        <v>0</v>
      </c>
      <c r="S28" s="45">
        <f>(G28*E4+H28*E4+I28*G2)*(C5*C28*D5*N28)</f>
        <v>0</v>
      </c>
      <c r="T28" s="142"/>
      <c r="U28" s="32"/>
    </row>
    <row r="29" spans="1:21" ht="15.75" thickBot="1" x14ac:dyDescent="0.3">
      <c r="A29" s="31" t="s">
        <v>23</v>
      </c>
      <c r="C29" s="54"/>
      <c r="D29" s="117"/>
      <c r="E29" s="55" t="s">
        <v>49</v>
      </c>
      <c r="F29" s="65" t="s">
        <v>50</v>
      </c>
      <c r="G29" s="210" t="s">
        <v>107</v>
      </c>
      <c r="H29" s="60" t="s">
        <v>51</v>
      </c>
      <c r="I29" s="60" t="s">
        <v>52</v>
      </c>
      <c r="J29" s="52" t="s">
        <v>108</v>
      </c>
      <c r="K29" s="60" t="s">
        <v>54</v>
      </c>
      <c r="L29" s="119"/>
      <c r="M29" s="120"/>
      <c r="N29" s="119"/>
      <c r="O29" s="101"/>
      <c r="P29" s="46"/>
      <c r="Q29" s="47"/>
      <c r="R29" s="43"/>
      <c r="S29" s="47"/>
      <c r="T29" s="46"/>
    </row>
    <row r="30" spans="1:21" ht="15.75" thickBot="1" x14ac:dyDescent="0.3">
      <c r="A30" s="5" t="s">
        <v>71</v>
      </c>
      <c r="B30" s="5"/>
      <c r="C30" s="49"/>
      <c r="D30" s="50"/>
      <c r="E30" s="53"/>
      <c r="F30" s="66"/>
      <c r="G30" s="28"/>
      <c r="H30" s="28"/>
      <c r="I30" s="28"/>
      <c r="J30" s="53"/>
      <c r="K30" s="28"/>
      <c r="L30" s="83"/>
      <c r="M30" s="115"/>
      <c r="N30" s="114"/>
      <c r="O30" s="26">
        <f>(E30*1.5+F30*2+G30*2+H30*1+I30*1+J30*1+K30*6)*(C5*C30)</f>
        <v>0</v>
      </c>
      <c r="P30" s="142"/>
      <c r="Q30" s="14">
        <f>(E30*1.5+F30*2+G30*2+H30*1+I30*1+J30*1+K30*6)*(D5*C30*L30)</f>
        <v>0</v>
      </c>
      <c r="R30" s="43">
        <f>(E30*1.5+F30*2+G30*2+H30*1+I30*1+J30*1+K30*6)*(D5*C30*M30)</f>
        <v>0</v>
      </c>
      <c r="S30" s="45">
        <f>(E30*1.5+F30*2+G30*2+H30*1+I30*1+J30*1+K30*6)*(D5*C30*N30)</f>
        <v>0</v>
      </c>
      <c r="T30" s="142"/>
    </row>
    <row r="31" spans="1:21" ht="15.75" thickBot="1" x14ac:dyDescent="0.3">
      <c r="A31" s="10" t="s">
        <v>55</v>
      </c>
      <c r="B31" s="5"/>
      <c r="C31" s="49"/>
      <c r="D31" s="50"/>
      <c r="E31" s="53"/>
      <c r="F31" s="67"/>
      <c r="G31" s="76"/>
      <c r="H31" s="76"/>
      <c r="I31" s="76"/>
      <c r="J31" s="54"/>
      <c r="K31" s="76"/>
      <c r="L31" s="83"/>
      <c r="M31" s="115"/>
      <c r="N31" s="114"/>
      <c r="O31" s="26">
        <f>(C5*C31*E31*6)</f>
        <v>0</v>
      </c>
      <c r="P31" s="142"/>
      <c r="Q31" s="14">
        <f>(D5*C31*6*L31)+(D5*D31*1.8)</f>
        <v>0</v>
      </c>
      <c r="R31" s="43">
        <f>(D5*C31*6*M31)+(D5*D31*1.8)</f>
        <v>0</v>
      </c>
      <c r="S31" s="45">
        <f>(D5*C31*6*N31)+(D5*D31*1.8)</f>
        <v>0</v>
      </c>
      <c r="T31" s="142"/>
    </row>
    <row r="32" spans="1:21" ht="15.75" thickBot="1" x14ac:dyDescent="0.3">
      <c r="A32" s="31" t="s">
        <v>92</v>
      </c>
      <c r="B32" s="32"/>
      <c r="C32" s="49"/>
      <c r="D32" s="50"/>
      <c r="E32" s="57" t="s">
        <v>58</v>
      </c>
      <c r="F32" s="71" t="s">
        <v>59</v>
      </c>
      <c r="G32" s="62" t="s">
        <v>60</v>
      </c>
      <c r="H32" s="76"/>
      <c r="I32" s="76"/>
      <c r="J32" s="54"/>
      <c r="K32" s="76"/>
      <c r="L32" s="119"/>
      <c r="M32" s="120"/>
      <c r="N32" s="119"/>
      <c r="O32" s="101"/>
      <c r="P32" s="46"/>
      <c r="Q32" s="47"/>
      <c r="R32" s="48"/>
      <c r="S32" s="47"/>
      <c r="T32" s="46"/>
    </row>
    <row r="33" spans="1:21" ht="15.75" thickBot="1" x14ac:dyDescent="0.3">
      <c r="A33" s="10" t="s">
        <v>93</v>
      </c>
      <c r="B33" s="5"/>
      <c r="C33" s="49"/>
      <c r="D33" s="50"/>
      <c r="E33" s="53"/>
      <c r="F33" s="66"/>
      <c r="G33" s="28"/>
      <c r="H33" s="76"/>
      <c r="I33" s="76"/>
      <c r="J33" s="54"/>
      <c r="K33" s="76"/>
      <c r="L33" s="83"/>
      <c r="M33" s="115"/>
      <c r="N33" s="114"/>
      <c r="O33" s="26">
        <f>(E33*4.4+F33*4.4+G33*4.4)*(C5*C33)</f>
        <v>0</v>
      </c>
      <c r="P33" s="142"/>
      <c r="Q33" s="14">
        <f>(E33*4.4+F33*4.4+G33*4.4)*(D5*C33*L33)+(E33*1.8+F33*1.8+G33*1.8)*(D5*D33)</f>
        <v>0</v>
      </c>
      <c r="R33" s="43">
        <f>(E33*4.4+F33*4.4+G33*4.4)*(D5*C33*M33)+(E33*1.8+F33*1.8+G33*1.8)*(D5*D33)</f>
        <v>0</v>
      </c>
      <c r="S33" s="45">
        <f>(E33*4.4+F33*4.4+G33*4.4)*(D5*C33*N33)+(E33*1.8+F33*1.8+G33*1.8)*(D5*D33)</f>
        <v>0</v>
      </c>
      <c r="T33" s="142"/>
    </row>
    <row r="34" spans="1:21" ht="15.75" thickBot="1" x14ac:dyDescent="0.3">
      <c r="A34" s="31" t="s">
        <v>94</v>
      </c>
      <c r="B34" s="32"/>
      <c r="C34" s="54"/>
      <c r="D34" s="117"/>
      <c r="E34" s="58" t="s">
        <v>109</v>
      </c>
      <c r="F34" s="72" t="s">
        <v>11</v>
      </c>
      <c r="G34" s="58" t="s">
        <v>110</v>
      </c>
      <c r="H34" s="59" t="s">
        <v>13</v>
      </c>
      <c r="I34" s="58" t="s">
        <v>14</v>
      </c>
      <c r="J34" s="58" t="s">
        <v>15</v>
      </c>
      <c r="K34" s="87" t="s">
        <v>103</v>
      </c>
      <c r="L34" s="119"/>
      <c r="M34" s="120"/>
      <c r="N34" s="119"/>
      <c r="O34" s="101"/>
      <c r="P34" s="46"/>
      <c r="Q34" s="47"/>
      <c r="R34" s="48"/>
      <c r="S34" s="47"/>
      <c r="T34" s="46"/>
    </row>
    <row r="35" spans="1:21" ht="15.75" thickBot="1" x14ac:dyDescent="0.3">
      <c r="A35" s="10" t="s">
        <v>95</v>
      </c>
      <c r="B35" s="5"/>
      <c r="C35" s="49"/>
      <c r="D35" s="50"/>
      <c r="E35" s="53"/>
      <c r="F35" s="66"/>
      <c r="G35" s="28"/>
      <c r="H35" s="28"/>
      <c r="I35" s="28"/>
      <c r="J35" s="53"/>
      <c r="K35" s="28"/>
      <c r="L35" s="83"/>
      <c r="M35" s="115"/>
      <c r="N35" s="114"/>
      <c r="O35" s="26">
        <f>(E35*$E$3+F35*$F$3+G35*$G$3+H35*$H$3+I35*$I$3+J35*$J$3+K35*K3)*($C$5*C35)</f>
        <v>0</v>
      </c>
      <c r="P35" s="142"/>
      <c r="Q35" s="14">
        <f>(E35*$E$4+F35*$F$4+G35*$G$4+H35*$H$4+I35*$I$4+J35*$J$4+K35*8)*($D$5*D35)+(E35*$E$3+F35*$F$3+G35*$G$3+H35*$H$3+I35*$I$3+J35*$J$3+K35*24)*(L35*$D$5*C35)</f>
        <v>0</v>
      </c>
      <c r="R35" s="43">
        <f>(E35*$E$4+F35*$F$4+G35*$G$4+H35*$H$4+I35*$I$4+J35*$J$4+K35*8)*($D$5*D35)+(E35*$E$3+F35*$F$3+G35*$G$3+H35*$H$3+I35*$I$3+J35*$J$3+K35*24)*(M35*$D$5*C35)</f>
        <v>0</v>
      </c>
      <c r="S35" s="45">
        <f>(E35*$E$4+F35*$F$4+G35*$G$4+H35*$H$4+I35*$I$4+J35*$J$4+K35*8)*($D$5*D35)+(E35*$E$3+F35*$F$3+G35*$G$3+H35*$H$3+I35*$I$3+J35*$J$3+K35*24)*(N35*$D$5*C35)</f>
        <v>0</v>
      </c>
      <c r="T35" s="142"/>
    </row>
    <row r="36" spans="1:21" ht="15.75" thickBot="1" x14ac:dyDescent="0.3">
      <c r="A36" s="10" t="s">
        <v>96</v>
      </c>
      <c r="B36" s="5"/>
      <c r="C36" s="49"/>
      <c r="D36" s="117"/>
      <c r="E36" s="53"/>
      <c r="F36" s="67"/>
      <c r="G36" s="76"/>
      <c r="H36" s="76"/>
      <c r="I36" s="76"/>
      <c r="J36" s="54"/>
      <c r="K36" s="76"/>
      <c r="L36" s="83"/>
      <c r="M36" s="115"/>
      <c r="N36" s="114"/>
      <c r="O36" s="26">
        <f>(C5*C36*E36)</f>
        <v>0</v>
      </c>
      <c r="P36" s="142"/>
      <c r="Q36" s="14">
        <f>(D5*C36*E36*L36)</f>
        <v>0</v>
      </c>
      <c r="R36" s="43">
        <f>(D5*C36*E36*M36)</f>
        <v>0</v>
      </c>
      <c r="S36" s="45">
        <f>(D5*C36*E36*N36)</f>
        <v>0</v>
      </c>
      <c r="T36" s="142"/>
    </row>
    <row r="37" spans="1:21" ht="15.75" thickBot="1" x14ac:dyDescent="0.3">
      <c r="A37" s="3" t="s">
        <v>61</v>
      </c>
      <c r="C37" s="49"/>
      <c r="D37" s="50"/>
      <c r="E37" s="53"/>
      <c r="F37" s="66"/>
      <c r="G37" s="28"/>
      <c r="H37" s="28"/>
      <c r="I37" s="28"/>
      <c r="J37" s="53"/>
      <c r="K37" s="28"/>
      <c r="L37" s="83"/>
      <c r="M37" s="115"/>
      <c r="N37" s="114"/>
      <c r="O37" s="26">
        <f t="shared" ref="O37:O44" si="4">(E37*$E$3+F37*$F$3+G37*$G$3+H37*$H$3+I37*$I$3+J37*$J$3+K37*24)*($C$5*C37)</f>
        <v>0</v>
      </c>
      <c r="P37" s="142"/>
      <c r="Q37" s="14">
        <f>(E37*$E$4+F37*$F$4+G37*$G$4+H37*$H$4+I37*$I$4+J37*$J$4)*($D$5*D37)+(E37*$E$3+F37*$F$3+G37*$G$3+H37*$H$3+I37*$I$3+J37*$J$3+K37*24)*(L37*$D$5*C37)</f>
        <v>0</v>
      </c>
      <c r="R37" s="43">
        <f>(E37*$E$4+F37*$F$4+G37*$G$4+H37*$H$4+I37*$I$4+J37*$J$4)*($D$5*D37)+(E37*$E$3+F37*$F$3+G37*$G$3+H37*$H$3+I37*$I$3+J37*$J$3+K37*24)*(M37*$D$5*C37)</f>
        <v>0</v>
      </c>
      <c r="S37" s="45">
        <f>(E37*$E$4+F37*$F$4+G37*$G$4+H37*$H$4+I37*$I$4+J37*$J$4)*($D$5*D37)+(E37*$E$3+F37*$F$3+G37*$G$3+H37*$H$3+I37*$I$3+J37*$J$3+K37*24)*(N37*$D$5*C37)</f>
        <v>0</v>
      </c>
      <c r="T37" s="142"/>
    </row>
    <row r="38" spans="1:21" ht="15.75" thickBot="1" x14ac:dyDescent="0.3">
      <c r="A38" s="10" t="s">
        <v>62</v>
      </c>
      <c r="B38" s="5"/>
      <c r="C38" s="49"/>
      <c r="D38" s="50"/>
      <c r="E38" s="53"/>
      <c r="F38" s="66"/>
      <c r="G38" s="28"/>
      <c r="H38" s="28"/>
      <c r="I38" s="28"/>
      <c r="J38" s="53"/>
      <c r="K38" s="28"/>
      <c r="L38" s="83"/>
      <c r="M38" s="115"/>
      <c r="N38" s="114"/>
      <c r="O38" s="26">
        <f t="shared" si="4"/>
        <v>0</v>
      </c>
      <c r="P38" s="142"/>
      <c r="Q38" s="14">
        <f>(E38*$E$4+F38*$F$4+G38*$G$4+H38*$H$4+I38*$I$4+J38*$J$4+K38*8)*($D$5*D38)+(E38*$E$3+F38*$F$3+G38*$G$3+H38*$H$3+I38*$I$3+J38*$J$3+K38*24)*(L38*$D$5*C38)</f>
        <v>0</v>
      </c>
      <c r="R38" s="43">
        <f>(E38*$E$4+F38*$F$4+G38*$G$4+H38*$H$4+I38*$I$4+J38*$J$4+K38*8)*($D$5*D38)+(E38*$E$3+F38*$F$3+G38*$G$3+H38*$H$3+I38*$I$3+J38*$J$3+K38*24)*(M38*$D$5*C38)</f>
        <v>0</v>
      </c>
      <c r="S38" s="45">
        <f>(E38*$E$4+F38*$F$4+G38*$G$4+H38*$H$4+I38*$I$4+J38*$J$4+K38*8)*($D$5*D38)+(E38*$E$3+F38*$F$3+G38*$G$3+H38*$H$3+I38*$I$3+J38*$J$3+K38*24)*(N38*$D$5*C38)</f>
        <v>0</v>
      </c>
      <c r="T38" s="142"/>
    </row>
    <row r="39" spans="1:21" ht="15.75" thickBot="1" x14ac:dyDescent="0.3">
      <c r="A39" s="10" t="s">
        <v>63</v>
      </c>
      <c r="C39" s="49"/>
      <c r="D39" s="50"/>
      <c r="E39" s="59"/>
      <c r="F39" s="73"/>
      <c r="G39" s="78"/>
      <c r="H39" s="78"/>
      <c r="I39" s="78"/>
      <c r="J39" s="59"/>
      <c r="K39" s="78"/>
      <c r="L39" s="83"/>
      <c r="M39" s="115"/>
      <c r="N39" s="114"/>
      <c r="O39" s="26">
        <f t="shared" si="4"/>
        <v>0</v>
      </c>
      <c r="P39" s="142"/>
      <c r="Q39" s="14">
        <f>(E39*$E$4+F39*$F$4+G39*$G$4+H39*$H$4+I39*$I$4+J39*$J$4+K39*8)*($D$5*D39)+(E39*$E$3+F39*$F$3+G39*$G$3+H39*$H$3+I39*$I$3+J39*$J$3+K39*24)*(L39*$D$5*C39)</f>
        <v>0</v>
      </c>
      <c r="R39" s="43">
        <f>(E39*$E$4+F39*$F$4+G39*$G$4+H39*$H$4+I39*$I$4+J39*$J$4+K39*8)*($D$5*D39)+(E39*$E$3+F39*$F$3+G39*$G$3+H39*$H$3+I39*$I$3+J39*$J$3+K39*24)*(M39*$D$5*C39)</f>
        <v>0</v>
      </c>
      <c r="S39" s="45">
        <f>(E39*$E$4+F39*$F$4+G39*$G$4+H39*$H$4+I39*$I$4+J39*$J$4+K39*8)*($D$5*D39)+(E39*$E$3+F39*$F$3+G39*$G$3+H39*$H$3+I39*$I$3+J39*$J$3+K39*24)*(N39*$D$5*C39)</f>
        <v>0</v>
      </c>
      <c r="T39" s="142"/>
    </row>
    <row r="40" spans="1:21" ht="15.75" thickBot="1" x14ac:dyDescent="0.3">
      <c r="A40" s="10" t="s">
        <v>64</v>
      </c>
      <c r="B40" s="5"/>
      <c r="C40" s="49"/>
      <c r="D40" s="50"/>
      <c r="E40" s="53"/>
      <c r="F40" s="66"/>
      <c r="G40" s="28"/>
      <c r="H40" s="28"/>
      <c r="I40" s="28"/>
      <c r="J40" s="53"/>
      <c r="K40" s="28"/>
      <c r="L40" s="83"/>
      <c r="M40" s="115"/>
      <c r="N40" s="114"/>
      <c r="O40" s="26">
        <f t="shared" si="4"/>
        <v>0</v>
      </c>
      <c r="P40" s="142"/>
      <c r="Q40" s="14">
        <f>(E40*$E$4+F40*$F$4+G40*$G$4+H40*$H$4+I40*$I$4+J40*$J$4+K40*8)*($D$5*D40)+(E40*$E$3+F40*$F$3+G40*$G$3+H40*$H$3+I40*$I$3+J40*$J$3+K40*24)*(L40*$D$5*C40)</f>
        <v>0</v>
      </c>
      <c r="R40" s="43">
        <f>(E40*$E$4+F40*$F$4+G40*$G$4+H40*$H$4+I40*$I$4+J40*$J$4+K40*8)*($D$5*D40)+(E40*$E$3+F40*$F$3+G40*$G$3+H40*$H$3+I40*$I$3+J40*$J$3+K40*24)*(M40*$D$5*C40)</f>
        <v>0</v>
      </c>
      <c r="S40" s="45">
        <f>(E40*$E$4+F40*$F$4+G40*$G$4+H40*$H$4+I40*$I$4+J40*$J$4+K40*8)*($D$5*D40)+(E40*$E$3+F40*$F$3+G40*$G$3+H40*$H$3+I40*$I$3+J40*$J$3+K40*24)*(N40*$D$5*C40)</f>
        <v>0</v>
      </c>
      <c r="T40" s="142"/>
      <c r="U40" s="15"/>
    </row>
    <row r="41" spans="1:21" ht="15.75" thickBot="1" x14ac:dyDescent="0.3">
      <c r="A41" s="10" t="s">
        <v>65</v>
      </c>
      <c r="C41" s="49"/>
      <c r="D41" s="50"/>
      <c r="E41" s="59"/>
      <c r="F41" s="73"/>
      <c r="G41" s="78"/>
      <c r="H41" s="78"/>
      <c r="I41" s="78"/>
      <c r="J41" s="59"/>
      <c r="K41" s="78"/>
      <c r="L41" s="83"/>
      <c r="M41" s="115"/>
      <c r="N41" s="114"/>
      <c r="O41" s="26">
        <f t="shared" si="4"/>
        <v>0</v>
      </c>
      <c r="P41" s="142"/>
      <c r="Q41" s="14">
        <f>(E41*$E$4+F41*$F$4+G41*$G$4+H41*$H$4+I41*$I$4+J41*$J$4+K24*8)*($D$5*D41)+(E41*$E$3+F41*$F$3+G41*$G$3+H41*$H$3+I41*$I$3+J41*$J$3+K41*24)*(L41*$D$5*C41)</f>
        <v>0</v>
      </c>
      <c r="R41" s="43">
        <f>(E41*$E$4+F41*$F$4+G41*$G$4+H41*$H$4+I41*$I$4+J41*$J$4+K24*8)*($D$5*D41)+(E41*$E$3+F41*$F$3+G41*$G$3+H41*$H$3+I41*$I$3+J41*$J$3+K41*24)*(M41*$D$5*C41)</f>
        <v>0</v>
      </c>
      <c r="S41" s="45">
        <f>(E41*$E$4+F41*$F$4+G41*$G$4+H41*$H$4+I41*$I$4+J41*$J$4+K24*8)*($D$5*D41)+(E41*$E$3+F41*$F$3+G41*$G$3+H41*$H$3+I41*$I$3+J41*$J$3+K41*24)*(N41*$D$5*C41)</f>
        <v>0</v>
      </c>
      <c r="T41" s="142"/>
    </row>
    <row r="42" spans="1:21" ht="15.75" thickBot="1" x14ac:dyDescent="0.3">
      <c r="A42" s="10" t="s">
        <v>97</v>
      </c>
      <c r="B42" s="5" t="s">
        <v>78</v>
      </c>
      <c r="C42" s="49"/>
      <c r="D42" s="50"/>
      <c r="E42" s="53"/>
      <c r="F42" s="66"/>
      <c r="G42" s="28"/>
      <c r="H42" s="28"/>
      <c r="I42" s="28"/>
      <c r="J42" s="53"/>
      <c r="K42" s="28"/>
      <c r="L42" s="83"/>
      <c r="M42" s="115"/>
      <c r="N42" s="114"/>
      <c r="O42" s="26">
        <f t="shared" si="4"/>
        <v>0</v>
      </c>
      <c r="P42" s="142"/>
      <c r="Q42" s="14">
        <f>(E42*$E$4+F42*$F$4+G42*$G$4+H42*$H$4+I42*$I$4+J42*$J$4+K42*8)*($D$5*D42)+(E42*$E$3+F42*$F$3+G42*$G$3+H42*$H$3+I42*$I$3+J42*$J$3+K42*24)*(L42*$D$5*C42)</f>
        <v>0</v>
      </c>
      <c r="R42" s="43">
        <f>(E42*$E$4+F42*$F$4+G42*$G$4+H42*$H$4+I42*$I$4+J42*$J$4+K42*8)*($D$5*D42)+(E42*$E$3+F42*$F$3+G42*$G$3+H42*$H$3+I42*$I$3+J42*$J$3+K42*24)*(M42*$D$5*C42)</f>
        <v>0</v>
      </c>
      <c r="S42" s="45">
        <f>(E42*$E$4+F42*$F$4+G42*$G$4+H42*$H$4+I42*$I$4+J42*$J$4+K42*8)*($D$5*D42)+(E42*$E$3+F42*$F$3+G42*$G$3+H42*$H$3+I42*$I$3+J42*$J$3+K42*24)*(N42*$D$5*C42)</f>
        <v>0</v>
      </c>
      <c r="T42" s="142"/>
    </row>
    <row r="43" spans="1:21" ht="15.75" thickBot="1" x14ac:dyDescent="0.3">
      <c r="A43" s="10" t="s">
        <v>66</v>
      </c>
      <c r="C43" s="49"/>
      <c r="D43" s="50"/>
      <c r="E43" s="59"/>
      <c r="F43" s="73"/>
      <c r="G43" s="78"/>
      <c r="H43" s="78"/>
      <c r="I43" s="78"/>
      <c r="J43" s="59"/>
      <c r="K43" s="78"/>
      <c r="L43" s="83"/>
      <c r="M43" s="115"/>
      <c r="N43" s="114"/>
      <c r="O43" s="26">
        <f t="shared" si="4"/>
        <v>0</v>
      </c>
      <c r="P43" s="142"/>
      <c r="Q43" s="14">
        <f>(E43*$E$4+F43*$F$4+G43*$G$4+H43*$H$4+I43*$I$4+J43*$J$4+K43*8)*($D$5*D43)+(E43*$E$3+F43*$F$3+G43*$G$3+H43*$H$3+I43*$I$3+J43*$J$3+K43*24)*(L43*$D$5*C43)</f>
        <v>0</v>
      </c>
      <c r="R43" s="43">
        <f>(E43*$E$4+F43*$F$4+G43*$G$4+H43*$H$4+I43*$I$4+J43*$J$4+K43*8)*($D$5*D43)+(E43*$E$3+F43*$F$3+G43*$G$3+H43*$H$3+I43*$I$3+J43*$J$3+K43*24)*(M43*$D$5*C43)</f>
        <v>0</v>
      </c>
      <c r="S43" s="45">
        <f>(E43*$E$4+F43*$F$4+G43*$G$4+H43*$H$4+I43*$I$4+J43*$J$4+K43*8)*($D$5*D43)+(E43*$E$3+F43*$F$3+G43*$G$3+H43*$H$3+I43*$I$3+J43*$J$3+K43*24)*(N43*$D$5*C43)</f>
        <v>0</v>
      </c>
      <c r="T43" s="142"/>
    </row>
    <row r="44" spans="1:21" ht="15.75" thickBot="1" x14ac:dyDescent="0.3">
      <c r="A44" s="10" t="s">
        <v>20</v>
      </c>
      <c r="B44" s="5"/>
      <c r="C44" s="49"/>
      <c r="D44" s="50"/>
      <c r="E44" s="53"/>
      <c r="F44" s="66"/>
      <c r="G44" s="28"/>
      <c r="H44" s="28"/>
      <c r="I44" s="28"/>
      <c r="J44" s="53"/>
      <c r="K44" s="28"/>
      <c r="L44" s="83"/>
      <c r="M44" s="115"/>
      <c r="N44" s="114"/>
      <c r="O44" s="26">
        <f t="shared" si="4"/>
        <v>0</v>
      </c>
      <c r="P44" s="142"/>
      <c r="Q44" s="14">
        <f>(E44*$E$4+F44*$F$4+G44*$G$4+H44*$H$4+I44*$I$4+J44*$J$4+K44*8)*($D$5*D44)+(E44*$E$3+F44*$F$3+G44*$G$3+H44*$H$3+I44*$I$3+J44*$J$3+K44*24)*(L44*$D$5*C44)</f>
        <v>0</v>
      </c>
      <c r="R44" s="43">
        <f>(E44*$E$4+F44*$F$4+G44*$G$4+H44*$H$4+I44*$I$4+J44*$J$4+K44*8)*($D$5*D44)+(E44*$E$3+F44*$F$3+G44*$G$3+H44*$H$3+I44*$I$3+J44*$J$3+K44*24)*(M44*$D$5*C44)</f>
        <v>0</v>
      </c>
      <c r="S44" s="45">
        <f>(E44*$E$4+F44*$F$4+G44*$G$4+H44*$H$4+I44*$I$4+J44*$J$4+K44*8)*($D$5*D44)+(E44*$E$3+F44*$F$3+G44*$G$3+H44*$H$3+I44*$I$3+J44*$J$3+K44*24)*(N44*$D$5*C44)</f>
        <v>0</v>
      </c>
      <c r="T44" s="142"/>
    </row>
    <row r="45" spans="1:21" ht="15.75" thickBot="1" x14ac:dyDescent="0.3">
      <c r="A45" s="3" t="s">
        <v>36</v>
      </c>
      <c r="C45" s="54"/>
      <c r="D45" s="117"/>
      <c r="E45" s="55" t="s">
        <v>38</v>
      </c>
      <c r="F45" s="65" t="s">
        <v>56</v>
      </c>
      <c r="G45" s="46"/>
      <c r="H45" s="46"/>
      <c r="I45" s="46"/>
      <c r="J45" s="54"/>
      <c r="K45" s="76"/>
      <c r="L45" s="83"/>
      <c r="M45" s="115"/>
      <c r="N45" s="114"/>
      <c r="O45" s="101"/>
      <c r="P45" s="46"/>
      <c r="Q45" s="47"/>
      <c r="R45" s="48"/>
      <c r="S45" s="47"/>
      <c r="T45" s="46"/>
    </row>
    <row r="46" spans="1:21" ht="15.75" thickBot="1" x14ac:dyDescent="0.3">
      <c r="A46" s="10" t="s">
        <v>57</v>
      </c>
      <c r="B46" s="5"/>
      <c r="C46" s="49"/>
      <c r="D46" s="50"/>
      <c r="E46" s="56"/>
      <c r="F46" s="70"/>
      <c r="G46" s="112"/>
      <c r="H46" s="113"/>
      <c r="I46" s="122"/>
      <c r="J46" s="54"/>
      <c r="K46" s="76"/>
      <c r="L46" s="83"/>
      <c r="M46" s="115"/>
      <c r="N46" s="114"/>
      <c r="O46" s="123">
        <f>(E46*H2+F46*E4)*($C$5*C46)</f>
        <v>0</v>
      </c>
      <c r="P46" s="142"/>
      <c r="Q46" s="14">
        <f>(E46*4.4+F46*1.3)*(D5*C46*L46) +(E46*1.4+F46*0.4)*(D5*D46)</f>
        <v>0</v>
      </c>
      <c r="R46" s="43">
        <f>(E46*4.4+F46*1.3)*(D5*C46*M46) +(E46*1.4+F46*0.4)*(D5*D46)</f>
        <v>0</v>
      </c>
      <c r="S46" s="124">
        <f>(E46*4.4+F46*1.3)*(D5*C46*N46) +(E46*1.4+F46*0.4)*(D5*D46)</f>
        <v>0</v>
      </c>
      <c r="T46" s="142"/>
    </row>
    <row r="47" spans="1:21" ht="15.75" thickBot="1" x14ac:dyDescent="0.3">
      <c r="A47" s="5"/>
      <c r="B47" s="5"/>
      <c r="C47" s="54"/>
      <c r="D47" s="117"/>
      <c r="E47" s="54"/>
      <c r="F47" s="67"/>
      <c r="G47" s="60" t="s">
        <v>40</v>
      </c>
      <c r="H47" s="77" t="s">
        <v>41</v>
      </c>
      <c r="I47" s="80" t="s">
        <v>42</v>
      </c>
      <c r="J47" s="54"/>
      <c r="K47" s="76"/>
      <c r="L47" s="83"/>
      <c r="M47" s="115"/>
      <c r="N47" s="114"/>
      <c r="O47" s="100"/>
      <c r="P47" s="46"/>
      <c r="Q47" s="47"/>
      <c r="R47" s="48"/>
      <c r="S47" s="47"/>
      <c r="T47" s="46"/>
    </row>
    <row r="48" spans="1:21" ht="15.75" thickBot="1" x14ac:dyDescent="0.3">
      <c r="A48" s="10"/>
      <c r="B48" s="5"/>
      <c r="C48" s="49"/>
      <c r="D48" s="117"/>
      <c r="E48" s="54"/>
      <c r="F48" s="67"/>
      <c r="G48" s="61"/>
      <c r="H48" s="99"/>
      <c r="I48" s="99"/>
      <c r="J48" s="54"/>
      <c r="K48" s="76"/>
      <c r="L48" s="83"/>
      <c r="M48" s="115"/>
      <c r="N48" s="114"/>
      <c r="O48" s="26">
        <f>(G48*E4+H48*E4+I48*G2)*(C5*C48)</f>
        <v>0</v>
      </c>
      <c r="P48" s="142"/>
      <c r="Q48" s="14">
        <f>(G48*E4+H48*E4+I48*G2)*(C5*C48*L48*D5*L48)</f>
        <v>0</v>
      </c>
      <c r="R48" s="43">
        <f>(G48*E4+H48*E4+I48*G2)*(C5*C48*M48*D5)</f>
        <v>0</v>
      </c>
      <c r="S48" s="45">
        <f>(G48*E4+H48*E4+I48*G2)*(C5*C48*N48*D5)</f>
        <v>0</v>
      </c>
      <c r="T48" s="142"/>
    </row>
    <row r="49" spans="1:21" ht="15.75" thickBot="1" x14ac:dyDescent="0.3">
      <c r="A49" s="31" t="s">
        <v>23</v>
      </c>
      <c r="C49" s="49"/>
      <c r="D49" s="50"/>
      <c r="E49" s="55" t="s">
        <v>49</v>
      </c>
      <c r="F49" s="65" t="s">
        <v>50</v>
      </c>
      <c r="G49" s="210" t="s">
        <v>107</v>
      </c>
      <c r="H49" s="60" t="s">
        <v>51</v>
      </c>
      <c r="I49" s="60" t="s">
        <v>52</v>
      </c>
      <c r="J49" s="52" t="s">
        <v>53</v>
      </c>
      <c r="K49" s="60" t="s">
        <v>54</v>
      </c>
      <c r="L49" s="83"/>
      <c r="M49" s="115"/>
      <c r="N49" s="114"/>
      <c r="O49" s="101"/>
      <c r="P49" s="46"/>
      <c r="Q49" s="47"/>
      <c r="R49" s="121"/>
      <c r="S49" s="47"/>
      <c r="T49" s="46"/>
    </row>
    <row r="50" spans="1:21" ht="15.75" thickBot="1" x14ac:dyDescent="0.3">
      <c r="A50" s="5"/>
      <c r="B50" s="5"/>
      <c r="C50" s="49"/>
      <c r="D50" s="50"/>
      <c r="E50" s="53"/>
      <c r="F50" s="66"/>
      <c r="G50" s="28"/>
      <c r="H50" s="28"/>
      <c r="I50" s="28"/>
      <c r="J50" s="53"/>
      <c r="K50" s="28"/>
      <c r="L50" s="83"/>
      <c r="M50" s="115"/>
      <c r="N50" s="114"/>
      <c r="O50" s="26">
        <f>(E50*1.5+F50*2+G50*2+H50*1+I50*1+J50*1+K50*6)*(C5*C50)</f>
        <v>0</v>
      </c>
      <c r="P50" s="142"/>
      <c r="Q50" s="14">
        <f>(E50*1.5+F50*2+G50*2+H50*1+I50*1+J50*1+K50*6)*(D5*C50*L50)</f>
        <v>0</v>
      </c>
      <c r="R50" s="43">
        <f>(E50*1.5+F50*2+G50*2+H50*1+I50*1+J50*1+K50*6)*(D5*C50*M50)</f>
        <v>0</v>
      </c>
      <c r="S50" s="45">
        <f>(E50*1.5+F50*2+G50*2+H50*1+I50*1+J50*1+K50*6)*(D5*C50*N50)</f>
        <v>0</v>
      </c>
      <c r="T50" s="142"/>
    </row>
    <row r="51" spans="1:21" ht="15.75" thickBot="1" x14ac:dyDescent="0.3">
      <c r="A51" s="3" t="s">
        <v>98</v>
      </c>
      <c r="C51" s="49"/>
      <c r="D51" s="50"/>
      <c r="E51" s="53"/>
      <c r="F51" s="67"/>
      <c r="G51" s="76"/>
      <c r="H51" s="76"/>
      <c r="I51" s="76"/>
      <c r="J51" s="54"/>
      <c r="K51" s="76"/>
      <c r="L51" s="83"/>
      <c r="M51" s="115"/>
      <c r="N51" s="114"/>
      <c r="O51" s="26">
        <f>(E51*G2)*(C5*C51)</f>
        <v>0</v>
      </c>
      <c r="P51" s="142"/>
      <c r="Q51" s="14">
        <f>(E51*G2)*(C5*C51*L51)</f>
        <v>0</v>
      </c>
      <c r="R51" s="93">
        <f>(E51*G2)*(C5*C51*M51)</f>
        <v>0</v>
      </c>
      <c r="S51" s="45">
        <f>(E51*G2)*(C5*C51*N51)</f>
        <v>0</v>
      </c>
      <c r="T51" s="142"/>
    </row>
    <row r="52" spans="1:21" s="190" customFormat="1" ht="21" x14ac:dyDescent="0.35">
      <c r="C52" s="191"/>
      <c r="D52" s="191"/>
      <c r="E52" s="192"/>
      <c r="F52" s="193"/>
      <c r="J52" s="194"/>
      <c r="L52" s="195"/>
      <c r="M52" s="196"/>
      <c r="N52" s="197" t="s">
        <v>111</v>
      </c>
      <c r="O52" s="198">
        <f>SUM(O6:O51)</f>
        <v>0</v>
      </c>
      <c r="P52" s="33" t="s">
        <v>84</v>
      </c>
      <c r="Q52" s="199">
        <f>SUM(Q6:Q51)</f>
        <v>0</v>
      </c>
      <c r="R52" s="200">
        <f>SUM(R6:R51)</f>
        <v>0</v>
      </c>
      <c r="S52" s="201">
        <f>SUM(S6:S51)</f>
        <v>0</v>
      </c>
    </row>
    <row r="53" spans="1:21" ht="18.75" x14ac:dyDescent="0.3">
      <c r="A53" s="5" t="s">
        <v>83</v>
      </c>
      <c r="B53" s="5"/>
      <c r="C53" s="90"/>
      <c r="D53" s="90"/>
      <c r="E53" s="181" t="s">
        <v>112</v>
      </c>
      <c r="F53" s="182"/>
      <c r="G53" s="183"/>
      <c r="H53"/>
      <c r="I53"/>
      <c r="J53" s="2"/>
      <c r="K53" s="104" t="s">
        <v>72</v>
      </c>
      <c r="L53" s="105"/>
      <c r="M53" s="106"/>
      <c r="N53" s="107"/>
      <c r="O53" s="30" t="s">
        <v>70</v>
      </c>
      <c r="Q53" s="95" t="s">
        <v>69</v>
      </c>
      <c r="R53" s="116"/>
      <c r="S53" s="96" t="s">
        <v>69</v>
      </c>
      <c r="T53" s="94"/>
    </row>
    <row r="54" spans="1:21" ht="15.75" x14ac:dyDescent="0.25">
      <c r="A54" s="180" t="s">
        <v>99</v>
      </c>
      <c r="B54" s="5"/>
      <c r="C54" s="90"/>
      <c r="D54" s="90"/>
      <c r="E54" s="184" t="s">
        <v>113</v>
      </c>
      <c r="F54" s="182"/>
      <c r="G54" s="183"/>
      <c r="H54" s="183"/>
      <c r="I54" s="183"/>
      <c r="J54" s="2"/>
      <c r="K54" s="104" t="s">
        <v>73</v>
      </c>
      <c r="L54" s="105"/>
      <c r="M54" s="106"/>
      <c r="N54" s="107"/>
      <c r="O54" s="30" t="s">
        <v>67</v>
      </c>
      <c r="Q54" s="95" t="s">
        <v>67</v>
      </c>
      <c r="R54" s="97" t="s">
        <v>67</v>
      </c>
      <c r="S54" s="96" t="s">
        <v>68</v>
      </c>
    </row>
    <row r="55" spans="1:21" ht="15.75" x14ac:dyDescent="0.25">
      <c r="A55" s="180" t="s">
        <v>100</v>
      </c>
      <c r="B55" s="5"/>
      <c r="C55" s="88"/>
      <c r="D55" s="88"/>
      <c r="E55" s="59"/>
      <c r="F55" s="63"/>
      <c r="G55"/>
      <c r="H55"/>
      <c r="I55"/>
      <c r="J55" s="2"/>
      <c r="K55" s="185" t="s">
        <v>118</v>
      </c>
      <c r="L55" s="186"/>
      <c r="M55" s="187"/>
      <c r="N55" s="185"/>
      <c r="O55" s="188"/>
      <c r="P55" s="12"/>
      <c r="Q55" s="189"/>
      <c r="R55" s="203" t="s">
        <v>85</v>
      </c>
      <c r="S55" s="202"/>
    </row>
    <row r="56" spans="1:21" s="149" customFormat="1" ht="23.25" x14ac:dyDescent="0.35">
      <c r="A56" s="209" t="s">
        <v>101</v>
      </c>
      <c r="B56" s="156"/>
      <c r="C56" s="150"/>
      <c r="D56" s="150"/>
      <c r="E56" s="153" t="s">
        <v>114</v>
      </c>
      <c r="F56" s="154"/>
      <c r="G56" s="155"/>
      <c r="H56" s="156"/>
      <c r="I56" s="156"/>
      <c r="J56" s="155"/>
      <c r="K56" s="154"/>
      <c r="L56" s="157"/>
      <c r="M56" s="158"/>
      <c r="N56" s="154"/>
      <c r="O56" s="159"/>
      <c r="P56" s="156"/>
      <c r="Q56" s="160"/>
      <c r="R56" s="151"/>
      <c r="S56" s="152"/>
    </row>
    <row r="57" spans="1:21" x14ac:dyDescent="0.25">
      <c r="C57" s="89"/>
      <c r="D57" s="89"/>
      <c r="E57" s="172" t="s">
        <v>115</v>
      </c>
      <c r="F57" s="173"/>
      <c r="G57" s="142"/>
      <c r="H57" s="142"/>
      <c r="I57"/>
      <c r="J57" s="2"/>
      <c r="K57" s="78"/>
      <c r="L57" s="91"/>
      <c r="M57" s="92"/>
      <c r="N57" s="90"/>
      <c r="O57" s="39"/>
      <c r="Q57" s="31"/>
      <c r="R57" s="40"/>
      <c r="S57" s="44"/>
    </row>
    <row r="58" spans="1:21" x14ac:dyDescent="0.25">
      <c r="C58" s="90"/>
      <c r="D58" s="90"/>
      <c r="E58" s="161" t="s">
        <v>116</v>
      </c>
      <c r="F58" s="162"/>
      <c r="G58" s="163"/>
      <c r="H58" s="163"/>
      <c r="I58" s="163"/>
      <c r="J58" s="164"/>
      <c r="K58" s="165"/>
      <c r="L58" s="166"/>
      <c r="M58" s="167"/>
      <c r="N58" s="165"/>
      <c r="O58" s="168"/>
      <c r="P58" s="163"/>
      <c r="Q58" s="169"/>
      <c r="R58" s="170"/>
      <c r="S58" s="171"/>
      <c r="T58" s="163"/>
      <c r="U58" s="12"/>
    </row>
    <row r="59" spans="1:21" x14ac:dyDescent="0.25">
      <c r="C59" s="90"/>
      <c r="D59" s="90"/>
      <c r="E59" s="174" t="s">
        <v>117</v>
      </c>
      <c r="F59" s="175"/>
      <c r="K59" s="178"/>
      <c r="L59" s="91"/>
      <c r="M59" s="92"/>
      <c r="N59" s="90"/>
      <c r="O59" s="39"/>
      <c r="Q59" s="31"/>
      <c r="S59" s="44"/>
    </row>
    <row r="60" spans="1:21" hidden="1" x14ac:dyDescent="0.25"/>
    <row r="61" spans="1:21" hidden="1" x14ac:dyDescent="0.25"/>
    <row r="62" spans="1:21" hidden="1" x14ac:dyDescent="0.25"/>
    <row r="63" spans="1:21" hidden="1" x14ac:dyDescent="0.25"/>
    <row r="64" spans="1:21" hidden="1" x14ac:dyDescent="0.25"/>
    <row r="65" hidden="1" x14ac:dyDescent="0.25"/>
    <row r="66" hidden="1" x14ac:dyDescent="0.25"/>
    <row r="67" hidden="1" x14ac:dyDescent="0.25"/>
    <row r="68" hidden="1" x14ac:dyDescent="0.25"/>
    <row r="69" hidden="1" x14ac:dyDescent="0.25"/>
    <row r="70" hidden="1" x14ac:dyDescent="0.25"/>
    <row r="71" hidden="1" x14ac:dyDescent="0.25"/>
    <row r="72" hidden="1" x14ac:dyDescent="0.25"/>
    <row r="73" hidden="1" x14ac:dyDescent="0.25"/>
    <row r="74" hidden="1" x14ac:dyDescent="0.25"/>
    <row r="75" hidden="1" x14ac:dyDescent="0.25"/>
    <row r="76" hidden="1" x14ac:dyDescent="0.25"/>
    <row r="77" hidden="1" x14ac:dyDescent="0.25"/>
    <row r="78" hidden="1" x14ac:dyDescent="0.25"/>
    <row r="79" hidden="1" x14ac:dyDescent="0.25"/>
    <row r="80" hidden="1" x14ac:dyDescent="0.25"/>
    <row r="81" hidden="1" x14ac:dyDescent="0.25"/>
    <row r="82" hidden="1" x14ac:dyDescent="0.25"/>
    <row r="83" hidden="1" x14ac:dyDescent="0.25"/>
    <row r="84" hidden="1" x14ac:dyDescent="0.25"/>
    <row r="85" hidden="1" x14ac:dyDescent="0.25"/>
    <row r="86" hidden="1" x14ac:dyDescent="0.25"/>
    <row r="87" hidden="1" x14ac:dyDescent="0.25"/>
    <row r="88" hidden="1" x14ac:dyDescent="0.25"/>
    <row r="89" hidden="1" x14ac:dyDescent="0.25"/>
    <row r="90" hidden="1" x14ac:dyDescent="0.25"/>
    <row r="91" hidden="1" x14ac:dyDescent="0.25"/>
    <row r="92" hidden="1" x14ac:dyDescent="0.25"/>
    <row r="93" hidden="1" x14ac:dyDescent="0.25"/>
    <row r="94" hidden="1" x14ac:dyDescent="0.25"/>
    <row r="95" hidden="1" x14ac:dyDescent="0.25"/>
    <row r="96" hidden="1" x14ac:dyDescent="0.25"/>
    <row r="97" hidden="1" x14ac:dyDescent="0.25"/>
    <row r="98" hidden="1" x14ac:dyDescent="0.25"/>
    <row r="99" hidden="1" x14ac:dyDescent="0.25"/>
    <row r="100" hidden="1" x14ac:dyDescent="0.25"/>
    <row r="101" hidden="1" x14ac:dyDescent="0.25"/>
    <row r="102" hidden="1" x14ac:dyDescent="0.25"/>
    <row r="103" hidden="1" x14ac:dyDescent="0.25"/>
    <row r="104" hidden="1" x14ac:dyDescent="0.25"/>
    <row r="105" hidden="1" x14ac:dyDescent="0.25"/>
    <row r="106" hidden="1" x14ac:dyDescent="0.25"/>
    <row r="107" hidden="1" x14ac:dyDescent="0.25"/>
    <row r="108" hidden="1" x14ac:dyDescent="0.25"/>
    <row r="109" hidden="1" x14ac:dyDescent="0.25"/>
    <row r="110" hidden="1" x14ac:dyDescent="0.25"/>
    <row r="111" hidden="1" x14ac:dyDescent="0.25"/>
    <row r="112" hidden="1" x14ac:dyDescent="0.25"/>
    <row r="113" hidden="1" x14ac:dyDescent="0.25"/>
    <row r="114" hidden="1" x14ac:dyDescent="0.25"/>
    <row r="115" hidden="1" x14ac:dyDescent="0.25"/>
    <row r="116" hidden="1" x14ac:dyDescent="0.25"/>
  </sheetData>
  <conditionalFormatting sqref="Q53">
    <cfRule type="expression" dxfId="19" priority="27">
      <formula>(Q52&gt;45)</formula>
    </cfRule>
  </conditionalFormatting>
  <conditionalFormatting sqref="Q54">
    <cfRule type="expression" dxfId="18" priority="26">
      <formula>(Q52&gt;60)</formula>
    </cfRule>
  </conditionalFormatting>
  <conditionalFormatting sqref="R54">
    <cfRule type="expression" dxfId="17" priority="25">
      <formula>(#REF!&gt;60)</formula>
    </cfRule>
  </conditionalFormatting>
  <conditionalFormatting sqref="S54">
    <cfRule type="expression" dxfId="16" priority="24">
      <formula>(S52&gt;60)</formula>
    </cfRule>
  </conditionalFormatting>
  <conditionalFormatting sqref="O53">
    <cfRule type="expression" dxfId="15" priority="20">
      <formula>(O52&gt;45)</formula>
    </cfRule>
  </conditionalFormatting>
  <conditionalFormatting sqref="K53">
    <cfRule type="expression" dxfId="14" priority="18">
      <formula>(O52&gt;45)</formula>
    </cfRule>
  </conditionalFormatting>
  <conditionalFormatting sqref="L53">
    <cfRule type="expression" dxfId="13" priority="17">
      <formula>(O52&gt;45)</formula>
    </cfRule>
  </conditionalFormatting>
  <conditionalFormatting sqref="M53">
    <cfRule type="expression" dxfId="12" priority="16">
      <formula>(O52&gt;45)</formula>
    </cfRule>
  </conditionalFormatting>
  <conditionalFormatting sqref="N53">
    <cfRule type="expression" dxfId="11" priority="15">
      <formula>(O52&gt;45)</formula>
    </cfRule>
  </conditionalFormatting>
  <conditionalFormatting sqref="K54">
    <cfRule type="expression" dxfId="10" priority="14">
      <formula>(O52&gt;63)</formula>
    </cfRule>
  </conditionalFormatting>
  <conditionalFormatting sqref="L54">
    <cfRule type="expression" dxfId="9" priority="13">
      <formula>(O52&gt;63)</formula>
    </cfRule>
  </conditionalFormatting>
  <conditionalFormatting sqref="M54">
    <cfRule type="expression" dxfId="8" priority="12">
      <formula>(O52&gt;63)</formula>
    </cfRule>
  </conditionalFormatting>
  <conditionalFormatting sqref="N54">
    <cfRule type="expression" dxfId="7" priority="11">
      <formula>(O52&gt;63)</formula>
    </cfRule>
  </conditionalFormatting>
  <conditionalFormatting sqref="C5:C51">
    <cfRule type="expression" dxfId="6" priority="10">
      <formula>(C5*D5&gt;0)</formula>
    </cfRule>
  </conditionalFormatting>
  <conditionalFormatting sqref="D5:D51">
    <cfRule type="expression" dxfId="5" priority="9">
      <formula>(C5*D5&gt;0)</formula>
    </cfRule>
  </conditionalFormatting>
  <conditionalFormatting sqref="L6:L51">
    <cfRule type="expression" dxfId="4" priority="3">
      <formula>(L6+M6+N6)&gt;1</formula>
    </cfRule>
  </conditionalFormatting>
  <conditionalFormatting sqref="M6:M51">
    <cfRule type="expression" dxfId="3" priority="2">
      <formula>(L6+M6+N6)&gt;1</formula>
    </cfRule>
  </conditionalFormatting>
  <conditionalFormatting sqref="N6:N51">
    <cfRule type="expression" dxfId="2" priority="1">
      <formula>(L6+M6+N6)&gt;1</formula>
    </cfRule>
  </conditionalFormatting>
  <conditionalFormatting sqref="O54">
    <cfRule type="expression" dxfId="1" priority="30">
      <formula>(O52&gt;63)</formula>
    </cfRule>
    <cfRule type="expression" dxfId="0" priority="31">
      <formula>(#REF!&gt;60)</formula>
    </cfRule>
  </conditionalFormatting>
  <printOptions headings="1"/>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Electair Exports Ltd</cp:lastModifiedBy>
  <cp:lastPrinted>2018-11-13T14:20:23Z</cp:lastPrinted>
  <dcterms:created xsi:type="dcterms:W3CDTF">2018-10-16T08:02:20Z</dcterms:created>
  <dcterms:modified xsi:type="dcterms:W3CDTF">2018-12-21T09:37:25Z</dcterms:modified>
</cp:coreProperties>
</file>